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mc:AlternateContent xmlns:mc="http://schemas.openxmlformats.org/markup-compatibility/2006">
    <mc:Choice Requires="x15">
      <x15ac:absPath xmlns:x15ac="http://schemas.microsoft.com/office/spreadsheetml/2010/11/ac" url="F:\Nový Tes\AA - Nabídky pro zákazníky\Nabídky 2022\Dvůr Králové nad Labem - KC\odevzdáno 30.11.2022\"/>
    </mc:Choice>
  </mc:AlternateContent>
  <xr:revisionPtr revIDLastSave="0" documentId="13_ncr:1_{BF7BB2D9-D00E-4878-978A-5AC021338253}" xr6:coauthVersionLast="47" xr6:coauthVersionMax="47" xr10:uidLastSave="{00000000-0000-0000-0000-000000000000}"/>
  <bookViews>
    <workbookView xWindow="-120" yWindow="-120" windowWidth="29040" windowHeight="15840" xr2:uid="{00000000-000D-0000-FFFF-FFFF00000000}"/>
  </bookViews>
  <sheets>
    <sheet name="Rozpočet 30.11.2022" sheetId="9"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63" i="9" l="1"/>
  <c r="G103" i="9" l="1"/>
  <c r="F153" i="9"/>
  <c r="G153" i="9" s="1"/>
  <c r="F150" i="9"/>
  <c r="G150" i="9" s="1"/>
  <c r="G149" i="9"/>
  <c r="F139" i="9"/>
  <c r="G139" i="9" s="1"/>
  <c r="G141" i="9"/>
  <c r="F133" i="9"/>
  <c r="G133" i="9" s="1"/>
  <c r="G136" i="9"/>
  <c r="F108" i="9"/>
  <c r="G108" i="9" s="1"/>
  <c r="F102" i="9"/>
  <c r="G102" i="9" s="1"/>
  <c r="F89" i="9"/>
  <c r="G89" i="9" s="1"/>
  <c r="F87" i="9"/>
  <c r="G87" i="9" s="1"/>
  <c r="F80" i="9"/>
  <c r="G80" i="9" s="1"/>
  <c r="F75" i="9"/>
  <c r="G75" i="9" s="1"/>
  <c r="G110" i="9"/>
  <c r="G105" i="9"/>
  <c r="G83" i="9"/>
  <c r="F72" i="9"/>
  <c r="G72" i="9" s="1"/>
  <c r="F67" i="9"/>
  <c r="G67" i="9" s="1"/>
  <c r="F57" i="9"/>
  <c r="G57" i="9" s="1"/>
  <c r="G28" i="9"/>
  <c r="G156" i="9"/>
  <c r="G155" i="9"/>
  <c r="G154" i="9"/>
  <c r="G152" i="9"/>
  <c r="G151" i="9"/>
  <c r="G148" i="9"/>
  <c r="G147" i="9"/>
  <c r="G145" i="9"/>
  <c r="G144" i="9"/>
  <c r="G142" i="9"/>
  <c r="G140" i="9"/>
  <c r="G138" i="9"/>
  <c r="G135" i="9"/>
  <c r="G134" i="9"/>
  <c r="G132" i="9"/>
  <c r="G130" i="9"/>
  <c r="G129" i="9"/>
  <c r="G128" i="9"/>
  <c r="F127" i="9"/>
  <c r="G127" i="9" s="1"/>
  <c r="G126" i="9"/>
  <c r="G125" i="9"/>
  <c r="G124" i="9"/>
  <c r="G123" i="9"/>
  <c r="F122" i="9"/>
  <c r="G122" i="9" s="1"/>
  <c r="G121" i="9"/>
  <c r="G120" i="9"/>
  <c r="G119" i="9"/>
  <c r="G118" i="9"/>
  <c r="G117" i="9"/>
  <c r="G116" i="9"/>
  <c r="G115" i="9"/>
  <c r="G113" i="9"/>
  <c r="G112" i="9"/>
  <c r="G109" i="9"/>
  <c r="G107" i="9"/>
  <c r="G104" i="9"/>
  <c r="G101" i="9"/>
  <c r="G99" i="9"/>
  <c r="G98" i="9"/>
  <c r="G97" i="9"/>
  <c r="G96" i="9"/>
  <c r="G95" i="9"/>
  <c r="F94" i="9"/>
  <c r="G94" i="9" s="1"/>
  <c r="G93" i="9"/>
  <c r="G92" i="9"/>
  <c r="G90" i="9"/>
  <c r="G88" i="9"/>
  <c r="G86" i="9"/>
  <c r="G85" i="9"/>
  <c r="G84" i="9"/>
  <c r="G82" i="9"/>
  <c r="G81" i="9"/>
  <c r="G79" i="9"/>
  <c r="G78" i="9"/>
  <c r="G77" i="9"/>
  <c r="G76" i="9"/>
  <c r="G74" i="9"/>
  <c r="G73" i="9"/>
  <c r="G71" i="9"/>
  <c r="G70" i="9"/>
  <c r="G69" i="9"/>
  <c r="G68" i="9"/>
  <c r="G66" i="9"/>
  <c r="G65" i="9"/>
  <c r="G64" i="9"/>
  <c r="G62" i="9"/>
  <c r="G61" i="9"/>
  <c r="G60" i="9"/>
  <c r="G59" i="9"/>
  <c r="G58" i="9"/>
  <c r="G56" i="9"/>
  <c r="G55" i="9"/>
  <c r="G54" i="9"/>
  <c r="G53" i="9"/>
  <c r="G52" i="9"/>
  <c r="G51" i="9"/>
  <c r="G50" i="9"/>
  <c r="G49" i="9"/>
  <c r="F48" i="9"/>
  <c r="G48" i="9" s="1"/>
  <c r="G47" i="9"/>
  <c r="G46" i="9"/>
  <c r="F45" i="9"/>
  <c r="G45" i="9" s="1"/>
  <c r="G44" i="9"/>
  <c r="G43" i="9"/>
  <c r="G42" i="9"/>
  <c r="F41" i="9"/>
  <c r="G41" i="9" s="1"/>
  <c r="F40" i="9"/>
  <c r="G40" i="9" s="1"/>
  <c r="F39" i="9"/>
  <c r="G39" i="9" s="1"/>
  <c r="G38" i="9"/>
  <c r="G37" i="9"/>
  <c r="G36" i="9"/>
  <c r="G35" i="9"/>
  <c r="G34" i="9"/>
  <c r="G33" i="9"/>
  <c r="G32" i="9"/>
  <c r="G31" i="9"/>
  <c r="G30" i="9"/>
  <c r="G29" i="9"/>
  <c r="G27" i="9"/>
  <c r="G26" i="9"/>
  <c r="F25" i="9"/>
  <c r="G25" i="9" s="1"/>
  <c r="G24" i="9"/>
  <c r="G23" i="9"/>
  <c r="G22" i="9"/>
  <c r="G21" i="9"/>
  <c r="G20" i="9"/>
  <c r="G19" i="9"/>
  <c r="G18" i="9"/>
  <c r="G17" i="9"/>
  <c r="G16" i="9"/>
  <c r="G15" i="9"/>
  <c r="G14" i="9"/>
  <c r="G13" i="9"/>
  <c r="G12" i="9"/>
  <c r="G11" i="9"/>
  <c r="G161" i="9" l="1"/>
  <c r="G165" i="9" l="1"/>
  <c r="G167" i="9" s="1"/>
</calcChain>
</file>

<file path=xl/sharedStrings.xml><?xml version="1.0" encoding="utf-8"?>
<sst xmlns="http://schemas.openxmlformats.org/spreadsheetml/2006/main" count="374" uniqueCount="318">
  <si>
    <t>poz.</t>
  </si>
  <si>
    <t>Předmět - název</t>
  </si>
  <si>
    <t>Ks</t>
  </si>
  <si>
    <t>Cena/kus bez DPH</t>
  </si>
  <si>
    <t>Cena celkem bez DPH</t>
  </si>
  <si>
    <t>Kontrolní mezisoučty</t>
  </si>
  <si>
    <t xml:space="preserve"> Cenová rekapitulace</t>
  </si>
  <si>
    <t xml:space="preserve"> Dodávka celkem bez DPH</t>
  </si>
  <si>
    <t xml:space="preserve"> </t>
  </si>
  <si>
    <t>TeS, spol. s r.o. Chotěboř</t>
  </si>
  <si>
    <t xml:space="preserve"> Držitel certifikátů ČSN EN ISO 9001 a ČSN EN ISO 14001</t>
  </si>
  <si>
    <t>Napětí</t>
  </si>
  <si>
    <t xml:space="preserve"> Cena za dopravu, montáž, montážní materiál a zaškolení</t>
  </si>
  <si>
    <t xml:space="preserve">Požadovaná kvalita materiálu nerezového nábytku ve specifikaci zařízení </t>
  </si>
  <si>
    <t>TECHNOLOGIE  STRAVOVÁNÍ - PROJEKCE, DODÁVKA A SERVIS GASTRONOMICKÝCH ZAŘÍZENÍ</t>
  </si>
  <si>
    <t xml:space="preserve"> Cena za technologii bez DPH před slevou celkem</t>
  </si>
  <si>
    <t>Zednická 558, 583 01 Chotěboř</t>
  </si>
  <si>
    <t>Datum:</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</si>
  <si>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 mm, pracovní desky </t>
  </si>
  <si>
    <t>Rozměry (mm)</t>
  </si>
  <si>
    <t>Naše společnost je plně připravena s Vámi spolupracovat na přípravě a realizaci této zakázky. 
Nabízíme Vám naše více než 27-leté zkušenosti z oblasti projekce, montáže a servisu velkokuchyňských zařízení. 
Přiložená referenční listina je určitě jedním z dokladů deklarujících našich technickou způsobilost.</t>
  </si>
  <si>
    <t>777×695×1895</t>
  </si>
  <si>
    <t>0,13 kW/230 V</t>
  </si>
  <si>
    <t>600×600×1855</t>
  </si>
  <si>
    <t>1342×700×850</t>
  </si>
  <si>
    <t>0,2 kW/230 V</t>
  </si>
  <si>
    <t>Stojánková vodovodní baterie, páková</t>
  </si>
  <si>
    <t>600×400×100</t>
  </si>
  <si>
    <t>500×700×900</t>
  </si>
  <si>
    <t>0,5 kW/230 V</t>
  </si>
  <si>
    <t>900×700×900</t>
  </si>
  <si>
    <t>230 V</t>
  </si>
  <si>
    <t>790×839×847</t>
  </si>
  <si>
    <t>0,58 kW/230 V</t>
  </si>
  <si>
    <t>dle konvektomatu</t>
  </si>
  <si>
    <t>600×600×845</t>
  </si>
  <si>
    <t>0,15kW/230V</t>
  </si>
  <si>
    <t>1100×700×900</t>
  </si>
  <si>
    <t>600x603x845</t>
  </si>
  <si>
    <t>3,2kW/230V</t>
  </si>
  <si>
    <t>R1</t>
  </si>
  <si>
    <t>1. NP - CATERING</t>
  </si>
  <si>
    <t>R. SKLAD POTRAVIN</t>
  </si>
  <si>
    <t>R2</t>
  </si>
  <si>
    <t>R3</t>
  </si>
  <si>
    <t>1400×450×1800</t>
  </si>
  <si>
    <t>1350×450×1800 DOMĚREK</t>
  </si>
  <si>
    <t>680×845×2000</t>
  </si>
  <si>
    <t>S. ÚKLIDOVÁ NIKA</t>
  </si>
  <si>
    <t>S1</t>
  </si>
  <si>
    <t>T. ČISTÁ PŘÍPRAVA ZELENINY/STUDENÁ KUCHYNĚ</t>
  </si>
  <si>
    <t>T1</t>
  </si>
  <si>
    <t>T2</t>
  </si>
  <si>
    <t>T3</t>
  </si>
  <si>
    <t>T4</t>
  </si>
  <si>
    <t>T5</t>
  </si>
  <si>
    <t>1050×700×900</t>
  </si>
  <si>
    <t>1350×350×600</t>
  </si>
  <si>
    <t>U. PŘÍPRAVA MASA</t>
  </si>
  <si>
    <t>U1</t>
  </si>
  <si>
    <t>U2</t>
  </si>
  <si>
    <t>U3</t>
  </si>
  <si>
    <t>U4</t>
  </si>
  <si>
    <t>U5</t>
  </si>
  <si>
    <t>V. VARNA</t>
  </si>
  <si>
    <t>V1</t>
  </si>
  <si>
    <t>V2</t>
  </si>
  <si>
    <t>V3</t>
  </si>
  <si>
    <t>V4</t>
  </si>
  <si>
    <t>V5</t>
  </si>
  <si>
    <t>V6</t>
  </si>
  <si>
    <t>V7</t>
  </si>
  <si>
    <t>1800×700×900 DOMĚREK</t>
  </si>
  <si>
    <t>0,25 kW/230 V</t>
  </si>
  <si>
    <t>431×488×766</t>
  </si>
  <si>
    <t>800×900×900</t>
  </si>
  <si>
    <t>12 kW/400 V</t>
  </si>
  <si>
    <t>600×900×900</t>
  </si>
  <si>
    <t>7,5 kW/400 V</t>
  </si>
  <si>
    <t>450×900×900</t>
  </si>
  <si>
    <t>1750×1050×450</t>
  </si>
  <si>
    <t>10,8kW/400V</t>
  </si>
  <si>
    <t>Podstavec pod konvektomat, celonerezové provedení, v podstavci prostor pro umístění šokeru</t>
  </si>
  <si>
    <t>1000×1350×450</t>
  </si>
  <si>
    <t>W1</t>
  </si>
  <si>
    <t>W2</t>
  </si>
  <si>
    <t>1750×700×900</t>
  </si>
  <si>
    <t>517x412x297</t>
  </si>
  <si>
    <t>1,6kW/230V</t>
  </si>
  <si>
    <t>1750×350</t>
  </si>
  <si>
    <t>X2</t>
  </si>
  <si>
    <t>X1</t>
  </si>
  <si>
    <t>X3</t>
  </si>
  <si>
    <t>dle myčky</t>
  </si>
  <si>
    <t>Y1</t>
  </si>
  <si>
    <t>Y2</t>
  </si>
  <si>
    <t>Y3</t>
  </si>
  <si>
    <t>450×700×1800 DOMĚREK</t>
  </si>
  <si>
    <t>1300×700×900</t>
  </si>
  <si>
    <t>800×500×900</t>
  </si>
  <si>
    <t>Z1</t>
  </si>
  <si>
    <t>Z2</t>
  </si>
  <si>
    <t>Z3</t>
  </si>
  <si>
    <t>5100×700×900</t>
  </si>
  <si>
    <t>355x404x590</t>
  </si>
  <si>
    <t>0,26 kW/230 V</t>
  </si>
  <si>
    <t>1300×800×900 DOMĚREK</t>
  </si>
  <si>
    <t>1500×700×900</t>
  </si>
  <si>
    <t>2,1 kW/230 V</t>
  </si>
  <si>
    <t>AA. PŘÍPRAVA NA VÝDEJ</t>
  </si>
  <si>
    <t>2. NP - KAVÁRNA</t>
  </si>
  <si>
    <t>AA1</t>
  </si>
  <si>
    <t>AA2</t>
  </si>
  <si>
    <t>700×700×900 DOMĚREK</t>
  </si>
  <si>
    <t>AA3</t>
  </si>
  <si>
    <t>AA4</t>
  </si>
  <si>
    <t>AA5</t>
  </si>
  <si>
    <t>AA6</t>
  </si>
  <si>
    <t>AA7</t>
  </si>
  <si>
    <t>AA8</t>
  </si>
  <si>
    <t>0,203 kW/230 V</t>
  </si>
  <si>
    <t>1800×350×600</t>
  </si>
  <si>
    <t>1600×700×40 DOMĚREK</t>
  </si>
  <si>
    <t>AB1</t>
  </si>
  <si>
    <t>AB2</t>
  </si>
  <si>
    <t>AB3</t>
  </si>
  <si>
    <t>2100×700×900 DOMĚREK</t>
  </si>
  <si>
    <t>800x700x650</t>
  </si>
  <si>
    <t>AB4</t>
  </si>
  <si>
    <t>AC1</t>
  </si>
  <si>
    <t>AC2</t>
  </si>
  <si>
    <t>AC3</t>
  </si>
  <si>
    <t>1400×700×900 DOMĚREK</t>
  </si>
  <si>
    <t>AD1</t>
  </si>
  <si>
    <t>3. NP - KAVÁRNA DĚTSKÝ KOUTEK</t>
  </si>
  <si>
    <t>AE1</t>
  </si>
  <si>
    <t xml:space="preserve">Profesionální mraznička, objem 340 lt, bílá, 1x plné dveře, statické chlazení, digitální termostat, integrovaný zámek dveří, teplotní rozsah -10°C až -25°C, </t>
  </si>
  <si>
    <t>600×600×1850</t>
  </si>
  <si>
    <t>0,15 kW/230 V</t>
  </si>
  <si>
    <t>AF1</t>
  </si>
  <si>
    <t>AF2</t>
  </si>
  <si>
    <t>AF3</t>
  </si>
  <si>
    <t>1,1 kW/230 V</t>
  </si>
  <si>
    <t>485×315×353</t>
  </si>
  <si>
    <t>306×441×381</t>
  </si>
  <si>
    <t>6 kW/400 V</t>
  </si>
  <si>
    <t>1000×800×450</t>
  </si>
  <si>
    <t>AG1</t>
  </si>
  <si>
    <t>AG2</t>
  </si>
  <si>
    <t>AG3</t>
  </si>
  <si>
    <t>AG4</t>
  </si>
  <si>
    <t>AH1</t>
  </si>
  <si>
    <t>AI1</t>
  </si>
  <si>
    <t>AH2</t>
  </si>
  <si>
    <t>AH3</t>
  </si>
  <si>
    <t>AH4</t>
  </si>
  <si>
    <t>1400×350×600</t>
  </si>
  <si>
    <t>4. NP</t>
  </si>
  <si>
    <t>AJ1</t>
  </si>
  <si>
    <t>AK1</t>
  </si>
  <si>
    <t>AK2</t>
  </si>
  <si>
    <t>AK3</t>
  </si>
  <si>
    <t>AK4</t>
  </si>
  <si>
    <t>AK5</t>
  </si>
  <si>
    <t>AK6</t>
  </si>
  <si>
    <t>W. VARNA</t>
  </si>
  <si>
    <t>V5a</t>
  </si>
  <si>
    <t>X. VÝDEJ JÍDEL</t>
  </si>
  <si>
    <t>Y. MYTÍ STOLNÍHO NÁDOBÍ</t>
  </si>
  <si>
    <t>Y3a</t>
  </si>
  <si>
    <t>Y4</t>
  </si>
  <si>
    <t>Z. MYTÍ PROVOZNÍHO NÁDOBÍ</t>
  </si>
  <si>
    <t>AA. BAR</t>
  </si>
  <si>
    <t>AA9</t>
  </si>
  <si>
    <t>AA10</t>
  </si>
  <si>
    <t>AA11</t>
  </si>
  <si>
    <t>AA12</t>
  </si>
  <si>
    <t>AA13</t>
  </si>
  <si>
    <t>AA14</t>
  </si>
  <si>
    <t>AA15</t>
  </si>
  <si>
    <t>AA16</t>
  </si>
  <si>
    <t>AA17</t>
  </si>
  <si>
    <t>AA18</t>
  </si>
  <si>
    <t>AA19</t>
  </si>
  <si>
    <t>AB5</t>
  </si>
  <si>
    <t>AB6</t>
  </si>
  <si>
    <t>AC. VÝDEJ JÍDEL</t>
  </si>
  <si>
    <t>AC4</t>
  </si>
  <si>
    <t>AD. MYTÍ STOLNÍHO A PROVOZNÍHO NÁDOBÍ</t>
  </si>
  <si>
    <t>AD2</t>
  </si>
  <si>
    <t>AD3</t>
  </si>
  <si>
    <t>AE. ÚKLIDOVÁ KOMORA</t>
  </si>
  <si>
    <t>AF. SKLAD POTRAVIN</t>
  </si>
  <si>
    <t>AG. VARNA</t>
  </si>
  <si>
    <t>AG5</t>
  </si>
  <si>
    <t>AG6</t>
  </si>
  <si>
    <t>AG7</t>
  </si>
  <si>
    <t>AG8</t>
  </si>
  <si>
    <t>AG9</t>
  </si>
  <si>
    <t>AH. VÝDEJ JÍDEL</t>
  </si>
  <si>
    <t>AI. MYTÍ STOLNÍHO A PROVOZNÍHO NÁDOBÍ</t>
  </si>
  <si>
    <t>AI2</t>
  </si>
  <si>
    <t>AI3</t>
  </si>
  <si>
    <t>AI4</t>
  </si>
  <si>
    <t>AJ. ÚKLIDOVÁ KOMORA</t>
  </si>
  <si>
    <t>AK. BAR</t>
  </si>
  <si>
    <t>AK7</t>
  </si>
  <si>
    <t>AK8</t>
  </si>
  <si>
    <t>0,255 kW/230 V</t>
  </si>
  <si>
    <t>S2</t>
  </si>
  <si>
    <t>Y5</t>
  </si>
  <si>
    <t>610×500×1970</t>
  </si>
  <si>
    <t>0,15 kW/230V</t>
  </si>
  <si>
    <t>AA20</t>
  </si>
  <si>
    <t>Kryt na výdejní lázeň, nerezové provedení</t>
  </si>
  <si>
    <t>1500×700×20</t>
  </si>
  <si>
    <t>AKCE: Dvůr Králové nad Labem - Kulturní centrum - objekt S01</t>
  </si>
  <si>
    <t>T6</t>
  </si>
  <si>
    <t>1900×700×900 DOMĚREK</t>
  </si>
  <si>
    <t>900×350×600</t>
  </si>
  <si>
    <t>900×700×900 DOMĚREK</t>
  </si>
  <si>
    <t>1650×700×900 DOMĚREK</t>
  </si>
  <si>
    <t>Rozpočet na dodávku a montáž gastronomického vybavení</t>
  </si>
  <si>
    <t>Skladový regál, 4× plná police, každáí police vybavena podélnými výztuhami, nosná konstrukce z jeklů 40/40 mm, tuhá, pevná, svařovaná konstrukce, celonerezové provedení</t>
  </si>
  <si>
    <r>
      <t xml:space="preserve">Chladnička profesionální, 1x plné dveře, </t>
    </r>
    <r>
      <rPr>
        <b/>
        <sz val="10"/>
        <color rgb="FFFF0000"/>
        <rFont val="Arial"/>
        <family val="2"/>
        <charset val="238"/>
      </rPr>
      <t>celonerezové provedení nerezová ocel vně i uvnitř</t>
    </r>
    <r>
      <rPr>
        <sz val="10"/>
        <rFont val="Arial"/>
        <family val="2"/>
        <charset val="238"/>
      </rPr>
      <t>, objem 544 l, ventilované cirkulační chlazení, regulace teploty +2°C až +8°C, automatické odtávání, chladivo R 290, digitální termostat, integrovaný zámek dveří, samozavírací dveře, 3× nastavitelné roštové police o rozměru GN 2/1, 4× kolečko (2× s brzdou)</t>
    </r>
  </si>
  <si>
    <t>350×500×1500 DOMĚREK</t>
  </si>
  <si>
    <r>
      <t xml:space="preserve">Roleta - </t>
    </r>
    <r>
      <rPr>
        <b/>
        <sz val="10"/>
        <rFont val="Arial"/>
        <family val="2"/>
        <charset val="238"/>
      </rPr>
      <t>dodávka stavba</t>
    </r>
  </si>
  <si>
    <t>Chladicí stůl, 4× výsuvná zásuvka, vnitřní objem 166 lt, agregát dole, automatické odtávání, rozsah teplot +2°C až +8°C, chladivo R290, nerezové provedení</t>
  </si>
  <si>
    <r>
      <t xml:space="preserve">Nářezový stroj, šnekový převod, </t>
    </r>
    <r>
      <rPr>
        <b/>
        <sz val="10"/>
        <color indexed="10"/>
        <rFont val="Arial"/>
        <family val="2"/>
        <charset val="238"/>
      </rPr>
      <t>uložení stolu vodorovné - ne šikmé</t>
    </r>
    <r>
      <rPr>
        <sz val="10"/>
        <rFont val="Arial"/>
        <family val="2"/>
        <charset val="238"/>
      </rPr>
      <t xml:space="preserve">, průměr nože min. 300 mm, </t>
    </r>
    <r>
      <rPr>
        <b/>
        <sz val="10"/>
        <color indexed="10"/>
        <rFont val="Arial"/>
        <family val="2"/>
        <charset val="238"/>
      </rPr>
      <t>úprava nože hladký min. CERA 3</t>
    </r>
    <r>
      <rPr>
        <sz val="10"/>
        <rFont val="Arial"/>
        <family val="2"/>
        <charset val="238"/>
      </rPr>
      <t xml:space="preserve">, nastavitelná síla řezu min. 0-20 mm, </t>
    </r>
    <r>
      <rPr>
        <b/>
        <sz val="10"/>
        <color indexed="10"/>
        <rFont val="Arial"/>
        <family val="2"/>
        <charset val="238"/>
      </rPr>
      <t>hybridní druh pohonu</t>
    </r>
    <r>
      <rPr>
        <sz val="10"/>
        <rFont val="Arial"/>
        <family val="2"/>
        <charset val="238"/>
      </rPr>
      <t>, maximální průměr řezu min. 230x170 mm, upínací délka vozíku min. 250 mm, možné zatížení „kontinuální chod“, drážka pro odvod tekutin z opěrné desky</t>
    </r>
  </si>
  <si>
    <t>350x470x376</t>
  </si>
  <si>
    <t>0,3kW/230 V</t>
  </si>
  <si>
    <t>0,2kW/230 V</t>
  </si>
  <si>
    <t>Nástěnná skříňka, otevřená, uzavřené oba boky + uzavřená záda, uvnitř 1x plná police, celonerezové provedení</t>
  </si>
  <si>
    <t xml:space="preserve">Mycí stůl, 1x vevařený lisovaný dřez o rozměru 300×340×200mm, 1x otvor pro stojánkovou vodovodní baterii, zadní lem, levý lem, kapotáž dřezu z čela ao bou boků,  nerezové provedení, </t>
  </si>
  <si>
    <r>
      <t xml:space="preserve">Krouhač zeleniny, umožňující plátkování, vlnkování, strouhání, nudličkování, kostičkování a hranolkování, jednorychlostní - 500 otáček / 1 min, jednofázový, výkon cca 80 kg / 1 hod.,  indukční motor, určen pro profesionální využití, nerezová hřídel, magnetický bezpečnostní systém přerušující chod při otevření víka nebo při zvednutí páky, automatický restart, </t>
    </r>
    <r>
      <rPr>
        <b/>
        <u/>
        <sz val="10"/>
        <color indexed="10"/>
        <rFont val="Arial CE"/>
        <charset val="238"/>
      </rPr>
      <t>2 násyplné otvory - 1x kruhový o průměru 58mm, 1x otvor ve tvaru "D" - plocha 104cm2</t>
    </r>
  </si>
  <si>
    <t>345x304x745</t>
  </si>
  <si>
    <t>0,50kW/230V</t>
  </si>
  <si>
    <t>Stojánková vodovodní baterie, pákové ovládání</t>
  </si>
  <si>
    <t>Sada 6 disků ke krouhači, sada obsahuje : 1x plátkovač 2mm, 1x plátkovač 4mm, 1x strouhač 1,5mm, 1x nudličkovač 4x4mm, kostičkovač 10x10x10 mm ( 2 disky - kostičkovač a mřížka)</t>
  </si>
  <si>
    <t>T7</t>
  </si>
  <si>
    <t>Nerezová kombinovaná výlevka, rozměr výlevky 400x400x200mm, rozměr umyvadla 440x280x140mm, součástí výlevky 1× stojánková vodovní baterie s loketním ovládáním "clinic"</t>
  </si>
  <si>
    <r>
      <t xml:space="preserve">Chlazený stůl dvousekcový, každá sekce vybavena dvěma zásuvkami tj. celkem 4× výšuvná zásuvka, vnitřní objem 274 litrů, nerezové provedení, perforované koše zásuvek z nerezové oceli, vnitřní kapacita každé zásuvky GN 1/1, agregát vlevo, nad agregátem umístěn 1x vevařený lisovaný dřez o rozměru 330×330×200 mm, 1x otvor pro stojánkovu baterii, chladivo R-600a, bez CFC, ventilované cirkulační chlazení, </t>
    </r>
    <r>
      <rPr>
        <b/>
        <sz val="10"/>
        <color rgb="FFFF0000"/>
        <rFont val="Arial"/>
        <family val="2"/>
        <charset val="238"/>
      </rPr>
      <t xml:space="preserve">pracovní teplota -2°C až +8 °C </t>
    </r>
    <r>
      <rPr>
        <sz val="10"/>
        <color theme="1"/>
        <rFont val="Arial"/>
        <family val="2"/>
        <charset val="238"/>
      </rPr>
      <t>při okolní teplotě 43 °C</t>
    </r>
    <r>
      <rPr>
        <sz val="10"/>
        <rFont val="Arial"/>
        <family val="2"/>
        <charset val="238"/>
      </rPr>
      <t>, digitální displej pro elektronické řízení teploty a odmražování, stupeň ochrany IP×5, tlakově vstřikovaná polyuretanová izolace o síle 50 mm a hustotě 40kg/m3, výškově stavitelné nožičky, zadní lem</t>
    </r>
  </si>
  <si>
    <t>Dřevěná masodeska, stolní, provedení z lepeného bukového dřevo</t>
  </si>
  <si>
    <t>Elektrická smažící pánev, objem pánve 80 lt, manuální sklápění, celonerezové dno, kohoutek pro napouštění vody do pánve, výpust z pánve uprostřčed nádoby, stavitelné nohy, vyztužené a vyvážené sklápěcí víko, nerezové provedení</t>
  </si>
  <si>
    <r>
      <t xml:space="preserve">Multifunkční indukční sporák, </t>
    </r>
    <r>
      <rPr>
        <b/>
        <sz val="10"/>
        <color rgb="FFFF0000"/>
        <rFont val="Arial"/>
        <family val="2"/>
        <charset val="238"/>
      </rPr>
      <t>součástí sporáku 1x externí sonda pro řízení výkonu sporáku.</t>
    </r>
    <r>
      <rPr>
        <sz val="10"/>
        <rFont val="Arial"/>
        <family val="2"/>
        <charset val="238"/>
      </rPr>
      <t xml:space="preserve"> 2× plotna obdelníková, rozměr každé plotny 370x297 mm, síla skleněné plotny 3,8 mm, pracovní deska o síle 2 mm z materiálu AISI 304, 2× plotna, každý o výkonu 3,5 kW, kolem celého obvodu pracoví desky žlab pro odtékání přetečeného varného obsahu s odtokem, kažná indukční deska spíná od 120 mm velikosti varné nádoby, 10 výkonových varných úrovní, 7 udržovacích úrovní teplot( 35, 40, 50, 60, 70, 80, 90°C), 230V zásuvka pro připojení el. příslušenství, nerezové nohy 150mm, maximální zatížení jedné skleněné desky 60 kg, tepelná ochrana varné desky, hlavní vypínač přímo na zařízení, nerezové provedení</t>
    </r>
  </si>
  <si>
    <t>Pracovní stůl na trnoži, nerezové provedení, 1x plná police, zadní lem</t>
  </si>
  <si>
    <t>Závěsná digestoř, 1x řada tukových filtrů, celonerezové provedení, lamelové provedení filtrů, odtokový žlábek na kondenzát ukončený výpustným ventilem, osvětlení</t>
  </si>
  <si>
    <t>850x842x804</t>
  </si>
  <si>
    <t>Závěsná digestoř, 1x řada tukových filtrů, celonerezové provedení, lamelové provedení filtrů, odtokový žlábek na kondenzát ukončený výpustným ventilem</t>
  </si>
  <si>
    <t>Pracovní stůl, buková pracovní deska, pod pracovní deskou umístěna 3x výsuvná zásuvka vnitřní kapacita každé zásuvky 1x GN 1/1-150 mm, nerezové provedení, 1× plná police, zadní lem, pravý lem</t>
  </si>
  <si>
    <t>Universální kuchyňský robot, objem 10 litrů, 3 volitené rychlosti otáček - 106, 196, 358 otáček / min., planetová uložení nástavců, dokonalé promísení obsahu nádoby bez její rotace, odnímatelná nerezová nádoba, total stop, snadno vyměnitelné nástroje, bezpečnostní mikrospínač, nerezový kryt pracovního prostoru, možnost dokoupení mlýnku na maso a krouhače zeleniny</t>
  </si>
  <si>
    <t>Vyhřívaný stůl - režon, opláštěné oba boky, opláštěná záda, vespod 1x plná police dno, uvnitř stolu perforovaná police, z čela stůl přístupný formou posuvných dveří, regulace teploty až do +90 °C, zadní lem, pravý lem, nerezové provedení</t>
  </si>
  <si>
    <t>1kW/230V</t>
  </si>
  <si>
    <t>Nástěnná police, jednopatrová, nerezové provedení, včetně konzol pro instalaci police na zeď, police přestavitelná</t>
  </si>
  <si>
    <t>Mycí stůl, prolamovaná pracovní deska, 1x vevařený lisovaný dřez o orzměru 450×450×250 mm, dřez umístěn vpravo, 1x otvor pro stojánkovou tlakovou baterii se sprchou, kapotáž dřezu z čela a obou boků, 1x plná police, nerezové provedení, zadní lem, levý lem</t>
  </si>
  <si>
    <t>Stojánová tlaková oplachová sprcha, provedení vč. napouštěcího ramínka, součástí sprchy tlaková koncovka</t>
  </si>
  <si>
    <r>
      <t xml:space="preserve">Myčka podstolová, koš 500x500 mm, </t>
    </r>
    <r>
      <rPr>
        <b/>
        <sz val="10"/>
        <color indexed="10"/>
        <rFont val="Arial"/>
        <family val="2"/>
        <charset val="238"/>
      </rPr>
      <t>možnost připojení mycího stroje na LAN (konektor RJ 45), vyhodnocení úspor denního provozu a hlášení chyb přes internetové rozhraní,</t>
    </r>
    <r>
      <rPr>
        <sz val="10"/>
        <rFont val="Arial"/>
        <family val="2"/>
        <charset val="238"/>
      </rPr>
      <t xml:space="preserve"> </t>
    </r>
    <r>
      <rPr>
        <b/>
        <sz val="10"/>
        <color indexed="10"/>
        <rFont val="Arial"/>
        <family val="2"/>
        <charset val="238"/>
      </rPr>
      <t>provedení myčky se</t>
    </r>
    <r>
      <rPr>
        <sz val="10"/>
        <rFont val="Arial"/>
        <family val="2"/>
        <charset val="238"/>
      </rPr>
      <t xml:space="preserve"> </t>
    </r>
    <r>
      <rPr>
        <b/>
        <sz val="10"/>
        <color indexed="10"/>
        <rFont val="Arial"/>
        <family val="2"/>
        <charset val="238"/>
      </rPr>
      <t>zabudovanou repukerací - tj. zpětné získávání tepla z odpadních par</t>
    </r>
    <r>
      <rPr>
        <sz val="10"/>
        <rFont val="Arial"/>
        <family val="2"/>
        <charset val="238"/>
      </rPr>
      <t xml:space="preserve">, spotřeba vody na oplach max. 2,4 lt vstupní výška 309mm, barevný dotykový displej z robustního skla (tvrdost IK07), </t>
    </r>
    <r>
      <rPr>
        <b/>
        <sz val="10"/>
        <color indexed="10"/>
        <rFont val="Arial"/>
        <family val="2"/>
        <charset val="238"/>
      </rPr>
      <t>VarioPower systém mytí nádobí: mycí pole ve tvaru "S" s maximálním pokrytím povrchu a optimalizovaná geometrie proudu pro nejvyšší čístící sílu s nastavitelným tlakem vody/mycího čerpadla - automatické nastavení mycího tlaku podle typu nádobí a míry jeho znečištění – slabě znečištěné nádobí se umyje vodou slabšího tlaku, velmi znečištěné pak vodou tlaku vyššího</t>
    </r>
    <r>
      <rPr>
        <sz val="10"/>
        <rFont val="Arial"/>
        <family val="2"/>
        <charset val="238"/>
      </rPr>
      <t>, dle stupně znečištění systém také automaticky upravuje hodnoty dalších faktorů mycího procesu – tzn. teplotu, čas, množství mycího a oplachového prostředku, vyměnitelní, lehce vyjímatelná mycí pole, Zobrazení teplot (bojler a tank), zobrazení provozních ůdajů, zobrazení chybových hlášení vč. kódů chyb a textu, Hygienický záznámník s pamětí dat, řízený samočistítí program, USB rozhraní, časové nastavitelné automatické zapnutí a vypnutí myčky, program na výměnu vody v nádrži, program a odvápnění, hlubokotažená mycí nádrž s hygienickým topným tělesem, 4- násobný filtrační systém se senzorem zakalení, dvouplášťové krytování včetně dveří, odpadní čerpadlo, zabudovaný dávkovač mycího a leštícího prostředku, bezpečností spínač ve dveříchs polohou větrání dveří, Nastavení myčky zabezpečeno PIN ve dvou úrovních (manažer/servis), celonerezové hygienické provedení z taženého plechu pro snadnou údržbu, dávkovací čerpadlo pro mycí prostředek, dávkovací čerpadlo pro oplachový prostředek, termostop pro hygienickou bezpečnost</t>
    </r>
  </si>
  <si>
    <t>Podstavec pod myčku nádobí, 1x plná police pro uskladnění mycích košů 500×500mm</t>
  </si>
  <si>
    <t>Servírovací vozík, 3× plná police, každá police s prolisem, pojízdné provedení - 4× kolečko, každé kolečko o průměru 100mm, dvě z koleček opatřeny aretační brzdou, madlo na kratší straně, nerezové provedení</t>
  </si>
  <si>
    <t>750×700×1800 DOMĚREK</t>
  </si>
  <si>
    <t>Mycí stůl, 1x vevařený lisovaný dřez o rozměru 600x500x300mm, 1x vevařený lisovaný dřez o rozměru 500x500x300mm, prolomená pracovní deska, kapotáž dřezu z čela a obou boků, nerezové provedení</t>
  </si>
  <si>
    <r>
      <t xml:space="preserve">Nástěnná baterie - </t>
    </r>
    <r>
      <rPr>
        <b/>
        <sz val="10"/>
        <color theme="1"/>
        <rFont val="Arial"/>
        <family val="2"/>
        <charset val="238"/>
      </rPr>
      <t>dodávka stavba</t>
    </r>
  </si>
  <si>
    <r>
      <t xml:space="preserve">Registrační pokladna - </t>
    </r>
    <r>
      <rPr>
        <b/>
        <sz val="10"/>
        <color theme="1"/>
        <rFont val="Arial"/>
        <family val="2"/>
        <charset val="238"/>
      </rPr>
      <t>dodávka investor</t>
    </r>
  </si>
  <si>
    <t>Pracovní stůl, vnitřní prostor stolu uzpůsoben pro umístění 2ks podstolových chladniček, nerezové provedení, opláštěné oba boky stolů až na zem - sokl, zadní lem</t>
  </si>
  <si>
    <r>
      <t xml:space="preserve">Profesionální chladnička, objem 130 lt, </t>
    </r>
    <r>
      <rPr>
        <b/>
        <sz val="10"/>
        <color rgb="FFFF0000"/>
        <rFont val="Arial"/>
        <family val="2"/>
        <charset val="238"/>
      </rPr>
      <t>nerezové opláštění</t>
    </r>
    <r>
      <rPr>
        <sz val="10"/>
        <rFont val="Arial"/>
        <family val="2"/>
        <charset val="238"/>
      </rPr>
      <t xml:space="preserve">, 1x plné dveře, ventilované cirkulační chlazení, digitální termostat, integrovaný zámek dveří, teplotní rozsah +2°C až +10°C, </t>
    </r>
  </si>
  <si>
    <r>
      <t xml:space="preserve">Profesionální mraznička, objem 130 lt, </t>
    </r>
    <r>
      <rPr>
        <b/>
        <sz val="10"/>
        <color rgb="FFFF0000"/>
        <rFont val="Arial"/>
        <family val="2"/>
        <charset val="238"/>
      </rPr>
      <t>nerezové opláštění</t>
    </r>
    <r>
      <rPr>
        <sz val="10"/>
        <rFont val="Arial"/>
        <family val="2"/>
        <charset val="238"/>
      </rPr>
      <t xml:space="preserve">,, 1x plné dveře, statické chlazení, digitální termostat, integrovaný zámek dveří, teplotní rozsah -10°C až -25°C, </t>
    </r>
  </si>
  <si>
    <r>
      <t xml:space="preserve">Mlýnek na kávu - </t>
    </r>
    <r>
      <rPr>
        <b/>
        <sz val="10"/>
        <color theme="1"/>
        <rFont val="Arial"/>
        <family val="2"/>
        <charset val="238"/>
      </rPr>
      <t>dodávka dodavatel kávy</t>
    </r>
  </si>
  <si>
    <r>
      <t xml:space="preserve">Profesionální pákový kávovar - </t>
    </r>
    <r>
      <rPr>
        <b/>
        <sz val="10"/>
        <color theme="1"/>
        <rFont val="Arial"/>
        <family val="2"/>
        <charset val="238"/>
      </rPr>
      <t>dodávka dodavatel kávy</t>
    </r>
  </si>
  <si>
    <r>
      <t xml:space="preserve">Stojánková vodovodní baterie, páková, s vývodem pro spüllboy - </t>
    </r>
    <r>
      <rPr>
        <b/>
        <sz val="10"/>
        <color theme="1"/>
        <rFont val="Arial"/>
        <family val="2"/>
        <charset val="238"/>
      </rPr>
      <t>dodávka investor</t>
    </r>
  </si>
  <si>
    <r>
      <t>Spüllboy -</t>
    </r>
    <r>
      <rPr>
        <sz val="10"/>
        <color rgb="FFFF0000"/>
        <rFont val="Arial"/>
        <family val="2"/>
        <charset val="238"/>
      </rPr>
      <t xml:space="preserve"> </t>
    </r>
    <r>
      <rPr>
        <b/>
        <sz val="10"/>
        <color theme="1"/>
        <rFont val="Arial"/>
        <family val="2"/>
        <charset val="238"/>
      </rPr>
      <t>dodávka investor</t>
    </r>
  </si>
  <si>
    <r>
      <t>Chladicí zařízení pro čepování nápojů -</t>
    </r>
    <r>
      <rPr>
        <b/>
        <sz val="10"/>
        <color theme="1"/>
        <rFont val="Arial"/>
        <family val="2"/>
        <charset val="238"/>
      </rPr>
      <t xml:space="preserve"> dodadávka investor </t>
    </r>
  </si>
  <si>
    <r>
      <t xml:space="preserve">Výčerpní stojan - </t>
    </r>
    <r>
      <rPr>
        <b/>
        <sz val="10"/>
        <color theme="1"/>
        <rFont val="Arial"/>
        <family val="2"/>
        <charset val="238"/>
      </rPr>
      <t>dodávka investor</t>
    </r>
  </si>
  <si>
    <r>
      <t xml:space="preserve">Automatický kávovar - </t>
    </r>
    <r>
      <rPr>
        <b/>
        <sz val="10"/>
        <color theme="1"/>
        <rFont val="Arial"/>
        <family val="2"/>
        <charset val="238"/>
      </rPr>
      <t>dodávka dodavatel kávy</t>
    </r>
  </si>
  <si>
    <t>Nástěnná skříňka, uzavřená, opláštěné oba boky + opláštěná záda, uvnitř 1x plná police, t cela skříňka přístupná formou posuvných dveří, celonerezové provedení</t>
  </si>
  <si>
    <r>
      <t>Registrační pokladna -</t>
    </r>
    <r>
      <rPr>
        <b/>
        <sz val="10"/>
        <color theme="1"/>
        <rFont val="Arial"/>
        <family val="2"/>
        <charset val="238"/>
      </rPr>
      <t xml:space="preserve"> dodávka investor</t>
    </r>
  </si>
  <si>
    <t>500×250×1800 DOMĚREK</t>
  </si>
  <si>
    <t>500×300×1800 DOMĚREK</t>
  </si>
  <si>
    <t>Mycí stůl, 2x vevařený lisovaný dřez, každý dřez o rozměru 300×340×250 mm, oba dřezy umístěny vpravo, 2× otvor pro stojánkovou baterii, vlevo pod pracovní deskou umístěn 1x zásuvkový blok tvořící 3ks výsuvných zásuvek na sebou, horní zásuvka vybavena knockboxem pro odklep kávové sedliny, opláštěné oba boky, opláštěná záda - v místě za dřezy bez opláštění, 1x plná police - dno, z čela spodní prostor stolu přístupný křídlovými dvířky, zadní lem, nerezové provedení</t>
  </si>
  <si>
    <r>
      <t xml:space="preserve">Profesionální chladnička, objem 570 lt, </t>
    </r>
    <r>
      <rPr>
        <b/>
        <sz val="10"/>
        <color rgb="FFFF0000"/>
        <rFont val="Arial"/>
        <family val="2"/>
        <charset val="238"/>
      </rPr>
      <t>nerezové opláštění</t>
    </r>
    <r>
      <rPr>
        <sz val="10"/>
        <rFont val="Arial"/>
        <family val="2"/>
        <charset val="238"/>
      </rPr>
      <t>, 1x prosklené dveře, ventilované cirkulační chlazení, digitální termostat, automatické odtávání, integrovaný zámek dveří, teplotní rozsah +2°C až +10°C, vnitřní prostor uzpůsoben pro vložení GN 2/1</t>
    </r>
  </si>
  <si>
    <t>Barový stůl, nerezové provedení, vpravo ve spodním prostoru volné místo pro umístění podstolové myčky nádobí, 2x vevařený lisovaný dřez, každý dřez o rozměru 300×500×250mm, 1x otvor pro baterii, 1x vevařený odkapní rošt s odkapovou vanou o rozměru 500x250mm, 1x chlazená vana na nápojové sklo, rozměr vany 800×450×300mm, provedení vany vč agregátu, 1x vevařený odkapní rošt s odkapovou vanou o rozměru 800×200 mm, prolomená pracovní deska, zadní lem levý lem</t>
  </si>
  <si>
    <t>Výrobník ledu, maximální výkon 21 kg/24 h, kapacita zásobníku 4kg, vzduchem chlazený, nerezové opláštění, čelní dvířka plastová, nástřikový systém výroby ledu, chladivo R290</t>
  </si>
  <si>
    <t>Chlazený nápojový stůl, barový, součástí stolu 4× výsuvná zásuvka na lahve, agregát vlevo, nad agregátem chlazená vana o rozměru 350×500×250mm, pracovní deska s "balkonem na lahve", zadní lem, nerezové provedení,</t>
  </si>
  <si>
    <t>Chlazený nápojový stůl, barový, součástí stolu 4× výsuvná zásuvka na lahve, agregát vpravo, nad agregátem chlazená vana o rozměru 350×500×250mm, zadní lem, levý přesah pracovní desky cca 300mm</t>
  </si>
  <si>
    <t>Vyhřívaná výdejní lázeň, dělená, statické provedení, kapacita 3× GN 1/1-200 hl., onerezové provedení, každá vana disponuje samostatným topným tělesem, samostatným termostatem pro regulaci teploty až do +90°C a samostatným výpustným kohoutem, pevné připojení lázně na odpad a vodu, 1× plná police, zadní lem</t>
  </si>
  <si>
    <t>Mycí stůl, rohový, 1x vevařený lisovaný dřez o rozměru 300×340×200mm, 1x otvor pro stojánkovou vodovodní baterii, zadní lem, levý lem, nerezové provedení</t>
  </si>
  <si>
    <r>
      <t xml:space="preserve">Chlazený stůl dvousekcový, každá sekce vybavena křídlovými dvířky, vnitřní objem 274 litrů, nerezové provedení, perforované koše zásuvek z nerezové oceli, vnitřní rozměr stolu uzpůsoben pro vložení GN 1/1, agregát vlevo, chladivo R-600a, bez CFC, ventilované cirkulační chlazení, </t>
    </r>
    <r>
      <rPr>
        <b/>
        <sz val="10"/>
        <color rgb="FFFF0000"/>
        <rFont val="Arial"/>
        <family val="2"/>
        <charset val="238"/>
      </rPr>
      <t xml:space="preserve">pracovní teplota -2°C až +8 °C </t>
    </r>
    <r>
      <rPr>
        <sz val="10"/>
        <color theme="1"/>
        <rFont val="Arial"/>
        <family val="2"/>
        <charset val="238"/>
      </rPr>
      <t>při okolní teplotě 43 °C</t>
    </r>
    <r>
      <rPr>
        <sz val="10"/>
        <rFont val="Arial"/>
        <family val="2"/>
        <charset val="238"/>
      </rPr>
      <t>, digitální displej pro elektronické řízení teploty a odmražování, stupeň ochrany IP×5, tlakově vstřikovaná polyuretanová izolace o síle 50 mm a hustotě 40kg/m3, výškově stavitelné nožičky, bez pracovní desky</t>
    </r>
  </si>
  <si>
    <t>Pracovní deska, nerezové provedení zadní lem</t>
  </si>
  <si>
    <t>Pracovní stůl, vnitřní prostor stolu uzpůsoben pro umístění podstolové chladničky, vlevo 1x otvor pro umístění podvěšeného agregátu chladící vitríny, příprava na truhlářské opláštění zad, pravý llem, levý lem, zadní lem, nerezové provedení</t>
  </si>
  <si>
    <t>Mycí stůl, 2x vevařený lisovaný dřez, každý dřez o rozměru 300×500×300mm, oba dřezy umístěny vlevo, atypická kapotáž dřezu z čela - vpravo pod pracovní deskou volné místo pro umístění podstolové myčky nádobí, prolomená pracovní deska, zadní lem, levý lem, nerezové provedení</t>
  </si>
  <si>
    <t xml:space="preserve">Profesionální chladnička, objem 350 lt, bílá, 1x plné dveře, ventilované cirkulační chlazení,  digitální termostat, automatické odtávání, integrovaný zámek dveří, teplotní rozsah +2°C až +8°C, </t>
  </si>
  <si>
    <r>
      <t xml:space="preserve">Chlazený stůl dvousekcový, každá sekce vybavena křídlovými dvířky, vnitřní objem 274 litrů, nerezové provedení, vnitřní rozměr stolu uzpůsoben pro vložení GN 1/1, agregát vlevo, nad agregátem vevařený lisovaný dřez 330×330×200 mm, 1x otvor pro stojánkovou vodovodní baterii, chladivo R-600a, bez CFC, ventilované cirkulační chlazení, </t>
    </r>
    <r>
      <rPr>
        <b/>
        <sz val="10"/>
        <color rgb="FFFF0000"/>
        <rFont val="Arial"/>
        <family val="2"/>
        <charset val="238"/>
      </rPr>
      <t xml:space="preserve">pracovní teplota -2°C až +8 °C </t>
    </r>
    <r>
      <rPr>
        <sz val="10"/>
        <rFont val="Arial"/>
        <family val="2"/>
        <charset val="238"/>
      </rPr>
      <t>při okolní teplotě 43 °C, digitální displej pro elektronické řízení teploty a odmražování, stupeň ochrany IP×5, tlakově vstřikovaná polyuretanová izolace o síle 50 mm a hustotě 40kg/m3, výškově stavitelné nožičky</t>
    </r>
  </si>
  <si>
    <t>Nástěnná digestoř, 1x řada tukových filtrů, celonerezové provedení, provedení filtrů lamelové, odtokový žlábek na kondenzát ukončený výpustným ventilem, osvětlení</t>
  </si>
  <si>
    <r>
      <t xml:space="preserve">Fritéza elektrická stolní, jednovanová, objem 1x 8 litrů, </t>
    </r>
    <r>
      <rPr>
        <b/>
        <sz val="10"/>
        <color rgb="FFFF0000"/>
        <rFont val="Arial"/>
        <family val="2"/>
        <charset val="238"/>
      </rPr>
      <t xml:space="preserve">výkon fritézy min. 0,75kW/1 lt oleje, </t>
    </r>
    <r>
      <rPr>
        <sz val="10"/>
        <rFont val="Arial"/>
        <family val="2"/>
        <charset val="238"/>
      </rPr>
      <t>rozměr koše 210×235×100mm, nerezové provedení, speciální úprava nerezové topné spirály, pracovní a bezpečnostní termostat s keramickým pláštěm, studená zóna, kontrola vyhřátí, síťový vypínač, regulace teploty 50 °C až 190 °C , součástí lázně 1x výpustný ventil na olej s bezpečnostní pojistkou</t>
    </r>
  </si>
  <si>
    <t>Hot-dog 3 trny + nádoba, nerezové provedení, vypínač a kontrolka chodu, skleněná nádoba na ohřev párků s nerezový košíkem, samostatné vyhřívání hrotů a nádoby, trny z leštěného hliníku, průměr trnu 25 mm, délka trnu 190 mm, derované dno a dělící příčka nádoby</t>
  </si>
  <si>
    <t>Profesionální chladnička, objem 130 lt, bílá, 1x plné dveře, ventilované cirkulační chlazení, digitální termostat, integrovaný zámek dveří, teplotní rozsah +2°C až +10°C</t>
  </si>
  <si>
    <t>Profesionální mraznička, objem 130 lt, bílá, 1x plné dveře, statické chlazení, digitální termostat, integrovaný zámek dveří, teplotní rozsah -10°C až -24°C</t>
  </si>
  <si>
    <t>Mycí stůl, 1x vevařený lisovaný dřez o rozměru 300×340×200mm, 1x otvor pro stojánkovou vodovodní baterii, vlevo pod dřezem umístěný výklopný koš na odpadky, atypická kapotáž dřezu - vpravo pod pracovní deskou volný prostor pro umístění podstolové chladničky a mrazničky, zadní lem, nerezové provedení</t>
  </si>
  <si>
    <r>
      <t xml:space="preserve">Registrační pokladna - </t>
    </r>
    <r>
      <rPr>
        <b/>
        <sz val="10"/>
        <rFont val="Arial"/>
        <family val="2"/>
        <charset val="238"/>
      </rPr>
      <t>dodávka investora</t>
    </r>
  </si>
  <si>
    <t>Pracovní stůl, ve spodním prostoru volné místo pro umístění podstolové chladničky, vlevo 1x otvor pro zabudování podvěšeného agregátu chladící vitríny, pravý lem, levý lem, zadní lem, nerezové provedení,</t>
  </si>
  <si>
    <r>
      <t>Nástěnná baterie -</t>
    </r>
    <r>
      <rPr>
        <b/>
        <sz val="10"/>
        <rFont val="Arial"/>
        <family val="2"/>
        <charset val="238"/>
      </rPr>
      <t xml:space="preserve"> dodávka stavba</t>
    </r>
  </si>
  <si>
    <t>Mycí stůl, 2x vevařený lisovaný dřez, každý dřez o rozměru 300×500×300mm, oba dřezy umístěny vlevo, atypická kapotáž dřezu z čela - vpravo pod pracovní deskou volný prostor pro umístění podstolové myčky nádobí, zadní lem, levý lem, prolomená pracovní deska, nerezové provedení</t>
  </si>
  <si>
    <r>
      <t xml:space="preserve">Výlevka - </t>
    </r>
    <r>
      <rPr>
        <b/>
        <sz val="10"/>
        <rFont val="Arial"/>
        <family val="2"/>
        <charset val="238"/>
      </rPr>
      <t>dodávka stavba</t>
    </r>
  </si>
  <si>
    <t>Nástěnná skříňka, uzavřená, opláštěné oba boky + opláštěná záda, uvnitř 1x plná police, t cela skříňka přístupná formou křídlových dveří, celonerezové provedení</t>
  </si>
  <si>
    <t>Mycí stůl, opláštěné oba boky, z čela stůl přístupný posuvnými dvířky, 1x plná police - dno, zapláštěný sokl - na bocích a z čela, vpravo 1× vevařený lisovaný dřez o rozměru 300×340×200 mm, 1× otvor pro baterii, vlevo 2× vevařený lisovaný dřez, každý o rozměru 250×250×160 mm, 2× otvor pro baterii, zadní lem, nerezové provedení</t>
  </si>
  <si>
    <t>Mycí stůl, zapláštěné oba boky, vlevo pod pracovní deskou umístěn zásuvkový blok obsahující 3x výsuvnou zásuvku, horní zásuvka vybavena knockboxem na odklep kávy, vpravo pod dřezem umístěn výklopný koš na odpadky, pravá část přístupná křídlovými dvířky, vpravo 1x vevařený lisovaný dřez o rozměru 300×340×200mm, 1x otvor pro baterii, zadní lem, nerezové provedení</t>
  </si>
  <si>
    <t>Chladící vitrína s podvěšeným chladícím agregátem, obslužná, digitální termostat s regulací teploty, regulace teploty +2°C až +8°C, statické chlazení, materiál sklo/nerez, izolační dvojskla, posuvná dvířka ze strany obsluhy (demontovatelná), 2× police z kaleného skla s nosností min. 20 kg, 1× rozměr police 722×350mm a 1× rozměr police 722×400mm, police výškově nastavitelné, LED osvětlení, ze strany zákazníka vitrína zkosená</t>
  </si>
  <si>
    <t>Jednodveřová vinotéka, kapacita 84 lahví vína 750 ml, šikmé police na víno, dvojité sklo dveří, zrcadlové provedení vnitřního prostoru, statické chlazení, automatické odtávání, elektronické provedení s displejem, chladivo R134a, LED osvětlení vnitřního prostoru, venkovní provedení šedé lamino metal, izolace 60mm</t>
  </si>
  <si>
    <t>Mikrovlná trouba, objem komory 26 litrů, vnitřní prostor vhodný pro GN 1/2, 1x magnetron, ovládání mechanické, 4 stupně mikrovlnného výkou, úrovně výkonu - vysoký 1050 W, střední 770 W, nízký 550 W, rozmražování 1 - 330 W, rozměr komory 336x349x225 mm, digitální displej, časovač, nerezové vnitřní a vnější provedení, klimatezace ukončení procesu, rychlé tlačítkopřidání času ohřevu +30 sec.</t>
  </si>
  <si>
    <t xml:space="preserve">Multifunkční zařízení, kapacita 5x GN 1/1 umožňující rozmrazování, kynutí, nízkoteplotní úpravu
pokrmu, šokové zchlazení, šokové zmrazení, uchování v chladu. Sedmipalcový dotykový ovládací displej s piktogramy
• kompletně z nerezové oceli AISI 304
• celé zařízení na nožkách
• 7” TFT TOUCH SCREEN 16 mil. Barev
• 20 přednastavených receptů v kuchařce (možnost nastavit až 36)
• cyklus šokového zchlazení
• cyklus šokového zmrazení
• cyklus rozmrazování (SRC)
• automatické cykly (personalizované)
• funkce MULTILEVEL
• cyklus nizkotepelné úpravy potravin, miximální teplota 85°C
• cyklus kynutí
• kombinovaný cyklus
• 4-bodová vnitřní teplotní vpichová sonda
• graf teplot v reálném čase
• porty na USB, SD a SIM kartu
• měřič energie, záznam dat HCCP
• chladicí plyn: R404A
</t>
  </si>
  <si>
    <t>Jiří Doležal</t>
  </si>
  <si>
    <t>tes@teschotebor.cz</t>
  </si>
  <si>
    <t>Komentář k cenovému rozpočtu:</t>
  </si>
  <si>
    <t>Platnost cenového rozpočtu do: 31.1.2023</t>
  </si>
  <si>
    <r>
      <t xml:space="preserve">Konvektomat elektrický, </t>
    </r>
    <r>
      <rPr>
        <b/>
        <u/>
        <sz val="10"/>
        <color indexed="10"/>
        <rFont val="Arial"/>
        <family val="2"/>
        <charset val="238"/>
      </rPr>
      <t>BOJLEROVÝ VYVÍJEČ PÁRY</t>
    </r>
    <r>
      <rPr>
        <b/>
        <sz val="10"/>
        <rFont val="Arial"/>
        <family val="2"/>
        <charset val="238"/>
      </rPr>
      <t xml:space="preserve">, </t>
    </r>
    <r>
      <rPr>
        <b/>
        <sz val="10"/>
        <color indexed="10"/>
        <rFont val="Arial"/>
        <family val="2"/>
        <charset val="238"/>
      </rPr>
      <t>kapacita 6x GN 1/1, 6-ti bodová teplotní vpichová sonda,</t>
    </r>
    <r>
      <rPr>
        <sz val="10"/>
        <rFont val="Arial"/>
        <family val="2"/>
        <charset val="238"/>
      </rPr>
      <t xml:space="preserve"> </t>
    </r>
    <r>
      <rPr>
        <b/>
        <sz val="10"/>
        <color indexed="10"/>
        <rFont val="Arial"/>
        <family val="2"/>
        <charset val="238"/>
      </rPr>
      <t>speciální vyjímatelné závěsné rámy s rozestupem zásuvů min. 68 mm - z důvodu možnosti využití plechů výšky 65mm do každého vsunu, plechy do konvektomatu zasouvány podélně tzn. délka každého vsunu min 450mm</t>
    </r>
    <r>
      <rPr>
        <sz val="10"/>
        <rFont val="Arial"/>
        <family val="2"/>
        <charset val="238"/>
      </rPr>
      <t xml:space="preserve">, </t>
    </r>
    <r>
      <rPr>
        <b/>
        <sz val="10"/>
        <rFont val="Arial"/>
        <family val="2"/>
        <charset val="238"/>
      </rPr>
      <t>režimy konvektomatu:</t>
    </r>
    <r>
      <rPr>
        <sz val="10"/>
        <rFont val="Arial"/>
        <family val="2"/>
        <charset val="238"/>
      </rPr>
      <t xml:space="preserve"> Vaření v páře 30°C </t>
    </r>
    <r>
      <rPr>
        <b/>
        <sz val="10"/>
        <color indexed="8"/>
        <rFont val="Arial"/>
        <family val="2"/>
        <charset val="238"/>
      </rPr>
      <t>až 130°C</t>
    </r>
    <r>
      <rPr>
        <sz val="10"/>
        <rFont val="Arial"/>
        <family val="2"/>
        <charset val="238"/>
      </rPr>
      <t>, Horký vzduch 30°C až 300°C, kombinace páry a horkého vzduchu 30°C až 300°C,</t>
    </r>
    <r>
      <rPr>
        <b/>
        <sz val="10"/>
        <color indexed="8"/>
        <rFont val="Arial"/>
        <family val="2"/>
        <charset val="238"/>
      </rPr>
      <t xml:space="preserve"> </t>
    </r>
    <r>
      <rPr>
        <sz val="10"/>
        <rFont val="Arial"/>
        <family val="2"/>
        <charset val="238"/>
      </rPr>
      <t xml:space="preserve">, trojíté sklo dveří, </t>
    </r>
    <r>
      <rPr>
        <b/>
        <sz val="10"/>
        <rFont val="Arial"/>
        <family val="2"/>
        <charset val="238"/>
      </rPr>
      <t>inteligetní síťové propojitelný varný systém s režimem</t>
    </r>
    <r>
      <rPr>
        <sz val="10"/>
        <rFont val="Arial"/>
        <family val="2"/>
        <charset val="238"/>
      </rPr>
      <t xml:space="preserve">: drůběž, maso, ryby, vaječné pokrmy, dezerty a přílohy, zelenina a pečivo, finishing, </t>
    </r>
    <r>
      <rPr>
        <b/>
        <sz val="10"/>
        <rFont val="Arial"/>
        <family val="2"/>
        <charset val="238"/>
      </rPr>
      <t>metody vaření:</t>
    </r>
    <r>
      <rPr>
        <sz val="10"/>
        <rFont val="Arial"/>
        <family val="2"/>
        <charset val="238"/>
      </rPr>
      <t xml:space="preserve"> smažení, vaření, pečení a grilovaní,</t>
    </r>
    <r>
      <rPr>
        <b/>
        <sz val="10"/>
        <rFont val="Arial"/>
        <family val="2"/>
        <charset val="238"/>
      </rPr>
      <t xml:space="preserve"> </t>
    </r>
    <r>
      <rPr>
        <sz val="10"/>
        <rFont val="Arial"/>
        <family val="2"/>
        <charset val="238"/>
      </rPr>
      <t xml:space="preserve">Inteligentní regulace klimatu, Inteligentní příprava pokrmů, optimální organizace nekolika varných procesů a kombinované přípravy, automatické odstranění mezer v plánování, automatická optimalizace času a energie připlánovaní přípravy na stejnou dobu, nteligentní systém čištění a odvápňování zařízení  systém sám zvolí délku programu a množství mycích a odvápňovacích tablet dle míry znečištění, Inteligentní regulace klimatu s meřením, nastavením a regulací vlhkosti s přesností na procenta. - Dynamické proudění vzduchu ve varné komoře, ventilátor s pěti rychlostmi. - Na sekundu přesnémonitorování a vypočítání zhnědnutí na základě Maillardovy reakce s cíle opakovat optimální výsledek vaření. Intuitivní programování až 1200 varných programů obsahujících až 12 kroků. Funkce  rychlé zchlazení varné komory, LED osvětlení komory s vysokým barevným rozlišením, Integrovaná ruční sprcha s automatickým navíjením a nastavitelnou funkčí rozprašování a vodního paprsku, Integrovaná brzda oběžného kola ventilátoru, Datová Pamět HACCP s výstup přes USB disk nebo volitelné ukládání a správa v siťovém rozhraní na bázi cloudu, 9 programů čístění určených k bezobslužnému čištění přes noc, Extrémně rychlé 12 minutové čištění, Hygienická instalace bez použití noh pro sadné a bezpečné čištění, Ochrana proti stříkající vodě IPX5, </t>
    </r>
    <r>
      <rPr>
        <b/>
        <sz val="10"/>
        <color indexed="10"/>
        <rFont val="Arial"/>
        <family val="2"/>
        <charset val="238"/>
      </rPr>
      <t>barevný dotykový disjlej 10,1" s vysokým rozlišením</t>
    </r>
    <r>
      <rPr>
        <sz val="10"/>
        <rFont val="Arial"/>
        <family val="2"/>
        <charset val="238"/>
      </rPr>
      <t xml:space="preserve">, </t>
    </r>
    <r>
      <rPr>
        <b/>
        <sz val="10"/>
        <color indexed="10"/>
        <rFont val="Arial"/>
        <family val="2"/>
        <charset val="238"/>
      </rPr>
      <t>centrální ovládací kolečko s funkcí push</t>
    </r>
  </si>
  <si>
    <t>Automatický změkčovač vody, objemově řízená regenerace s možností přepnutí regenerace ně časově řízené, elektronické ovládání, v případě objemového nastavení možnost v rozsahu 0 99m3, objem pryskyřice 10 lt., možnost kontinuálního provozu tzn. při regeneraci zajištěna dodávka vody</t>
  </si>
  <si>
    <t>320x662x635</t>
  </si>
  <si>
    <t>230V</t>
  </si>
  <si>
    <t>Y6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</si>
</sst>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x14ac:knownFonts="1">
    <font>
      <sz val="10"/>
      <name val="Arial CE"/>
      <charset val="238"/>
    </font>
    <font>
      <sz val="10"/>
      <name val="Helv"/>
      <charset val="238"/>
    </font>
    <font>
      <sz val="8"/>
      <name val="Arial"/>
      <family val="2"/>
      <charset val="238"/>
    </font>
    <font>
      <b/>
      <sz val="12"/>
      <name val="Arial"/>
      <family val="2"/>
      <charset val="238"/>
    </font>
    <font>
      <b/>
      <i/>
      <sz val="8"/>
      <name val="Arial"/>
      <family val="2"/>
      <charset val="238"/>
    </font>
    <font>
      <i/>
      <sz val="8"/>
      <name val="Arial"/>
      <family val="2"/>
      <charset val="238"/>
    </font>
    <font>
      <b/>
      <sz val="8"/>
      <name val="Arial"/>
      <family val="2"/>
      <charset val="238"/>
    </font>
    <font>
      <sz val="12"/>
      <name val="Arial"/>
      <family val="2"/>
      <charset val="238"/>
    </font>
    <font>
      <b/>
      <sz val="20"/>
      <name val="Arial"/>
      <family val="2"/>
      <charset val="238"/>
    </font>
    <font>
      <b/>
      <sz val="14"/>
      <name val="Arial"/>
      <family val="2"/>
      <charset val="238"/>
    </font>
    <font>
      <sz val="14"/>
      <name val="Arial"/>
      <family val="2"/>
      <charset val="238"/>
    </font>
    <font>
      <sz val="10"/>
      <name val="Arial"/>
      <family val="2"/>
      <charset val="238"/>
    </font>
    <font>
      <b/>
      <i/>
      <sz val="10"/>
      <name val="Arial"/>
      <family val="2"/>
      <charset val="238"/>
    </font>
    <font>
      <i/>
      <sz val="10"/>
      <name val="Arial"/>
      <family val="2"/>
      <charset val="238"/>
    </font>
    <font>
      <b/>
      <sz val="10"/>
      <color indexed="10"/>
      <name val="Arial"/>
      <family val="2"/>
      <charset val="238"/>
    </font>
    <font>
      <b/>
      <i/>
      <u/>
      <sz val="14"/>
      <name val="Arial"/>
      <family val="2"/>
      <charset val="238"/>
    </font>
    <font>
      <b/>
      <sz val="16"/>
      <name val="Arial"/>
      <family val="2"/>
      <charset val="238"/>
    </font>
    <font>
      <sz val="16"/>
      <name val="Arial"/>
      <family val="2"/>
      <charset val="238"/>
    </font>
    <font>
      <b/>
      <sz val="14"/>
      <color indexed="10"/>
      <name val="Arial"/>
      <family val="2"/>
      <charset val="238"/>
    </font>
    <font>
      <sz val="14"/>
      <color indexed="10"/>
      <name val="Arial"/>
      <family val="2"/>
      <charset val="238"/>
    </font>
    <font>
      <u/>
      <sz val="10"/>
      <color indexed="12"/>
      <name val="Arial CE"/>
      <charset val="238"/>
    </font>
    <font>
      <b/>
      <sz val="10"/>
      <name val="Arial"/>
      <family val="2"/>
      <charset val="238"/>
    </font>
    <font>
      <b/>
      <sz val="11"/>
      <name val="Arial"/>
      <family val="2"/>
      <charset val="238"/>
    </font>
    <font>
      <b/>
      <sz val="11"/>
      <color rgb="FFFF0000"/>
      <name val="Arial"/>
      <family val="2"/>
      <charset val="238"/>
    </font>
    <font>
      <b/>
      <sz val="10"/>
      <color rgb="FFFF0000"/>
      <name val="Arial"/>
      <family val="2"/>
      <charset val="238"/>
    </font>
    <font>
      <b/>
      <i/>
      <u/>
      <sz val="16"/>
      <name val="Arial"/>
      <family val="2"/>
      <charset val="238"/>
    </font>
    <font>
      <sz val="10"/>
      <color theme="9" tint="0.39997558519241921"/>
      <name val="Arial"/>
      <family val="2"/>
      <charset val="238"/>
    </font>
    <font>
      <sz val="10"/>
      <color theme="6"/>
      <name val="Arial"/>
      <family val="2"/>
      <charset val="238"/>
    </font>
    <font>
      <sz val="10"/>
      <color rgb="FFFF0000"/>
      <name val="Arial"/>
      <family val="2"/>
      <charset val="238"/>
    </font>
    <font>
      <sz val="10"/>
      <color theme="0"/>
      <name val="Arial"/>
      <family val="2"/>
      <charset val="238"/>
    </font>
    <font>
      <sz val="14"/>
      <color theme="0"/>
      <name val="Arial"/>
      <family val="2"/>
      <charset val="238"/>
    </font>
    <font>
      <sz val="10"/>
      <name val="Arial CE"/>
      <family val="2"/>
      <charset val="238"/>
    </font>
    <font>
      <b/>
      <u/>
      <sz val="10"/>
      <color indexed="10"/>
      <name val="Arial CE"/>
      <charset val="238"/>
    </font>
    <font>
      <b/>
      <sz val="10"/>
      <color theme="1"/>
      <name val="Arial"/>
      <family val="2"/>
      <charset val="238"/>
    </font>
    <font>
      <sz val="10"/>
      <color theme="1"/>
      <name val="Arial"/>
      <family val="2"/>
      <charset val="238"/>
    </font>
    <font>
      <b/>
      <u/>
      <sz val="10"/>
      <color indexed="10"/>
      <name val="Arial"/>
      <family val="2"/>
      <charset val="238"/>
    </font>
    <font>
      <b/>
      <sz val="10"/>
      <color indexed="8"/>
      <name val="Arial"/>
      <family val="2"/>
      <charset val="238"/>
    </font>
    <font>
      <sz val="10"/>
      <color theme="1"/>
      <name val="Arial CE"/>
      <family val="2"/>
      <charset val="238"/>
    </font>
  </fonts>
  <fills count="8">
    <fill>
      <patternFill patternType="none"/>
    </fill>
    <fill>
      <patternFill patternType="gray125"/>
    </fill>
    <fill>
      <patternFill patternType="solid">
        <fgColor indexed="44"/>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6"/>
        <bgColor indexed="64"/>
      </patternFill>
    </fill>
  </fills>
  <borders count="9">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s>
  <cellStyleXfs count="4">
    <xf numFmtId="0" fontId="0" fillId="0" borderId="0"/>
    <xf numFmtId="0" fontId="20" fillId="0" borderId="0" applyNumberFormat="0" applyFill="0" applyBorder="0" applyAlignment="0" applyProtection="0">
      <alignment vertical="top"/>
      <protection locked="0"/>
    </xf>
    <xf numFmtId="0" fontId="1" fillId="0" borderId="0"/>
    <xf numFmtId="0" fontId="11" fillId="0" borderId="0"/>
  </cellStyleXfs>
  <cellXfs count="138">
    <xf numFmtId="0" fontId="0" fillId="0" borderId="0" xfId="0"/>
    <xf numFmtId="0" fontId="2" fillId="0" borderId="0" xfId="2" applyFont="1" applyAlignment="1">
      <alignment horizontal="center" vertical="center"/>
    </xf>
    <xf numFmtId="3" fontId="2" fillId="0" borderId="0" xfId="2" applyNumberFormat="1" applyFont="1" applyAlignment="1">
      <alignment horizontal="right" vertical="center"/>
    </xf>
    <xf numFmtId="0" fontId="2" fillId="0" borderId="0" xfId="2" applyNumberFormat="1" applyFont="1" applyAlignment="1">
      <alignment horizontal="center" vertical="center"/>
    </xf>
    <xf numFmtId="0" fontId="2" fillId="0" borderId="0" xfId="0" applyFont="1" applyAlignment="1">
      <alignment vertical="center" wrapText="1"/>
    </xf>
    <xf numFmtId="0" fontId="2" fillId="0" borderId="0" xfId="2" applyFont="1" applyAlignment="1">
      <alignment vertical="center" wrapText="1"/>
    </xf>
    <xf numFmtId="0" fontId="4" fillId="0" borderId="0" xfId="2" applyFont="1" applyBorder="1" applyAlignment="1">
      <alignment horizontal="left" vertical="center" wrapText="1"/>
    </xf>
    <xf numFmtId="0" fontId="5" fillId="0" borderId="0" xfId="2" applyFont="1" applyBorder="1" applyAlignment="1">
      <alignment horizontal="center" vertical="center"/>
    </xf>
    <xf numFmtId="3" fontId="5" fillId="0" borderId="0" xfId="2" applyNumberFormat="1" applyFont="1" applyBorder="1" applyAlignment="1">
      <alignment horizontal="right" vertical="center"/>
    </xf>
    <xf numFmtId="3" fontId="4" fillId="0" borderId="0" xfId="2" applyNumberFormat="1" applyFont="1" applyBorder="1" applyAlignment="1">
      <alignment horizontal="right" vertical="center"/>
    </xf>
    <xf numFmtId="0" fontId="2" fillId="2" borderId="1" xfId="2" applyFont="1" applyFill="1" applyBorder="1" applyAlignment="1">
      <alignment horizontal="center" vertical="center"/>
    </xf>
    <xf numFmtId="0" fontId="2" fillId="2" borderId="1" xfId="2" applyFont="1" applyFill="1" applyBorder="1" applyAlignment="1">
      <alignment vertical="center"/>
    </xf>
    <xf numFmtId="0" fontId="6" fillId="0" borderId="2" xfId="2" applyFont="1" applyBorder="1" applyAlignment="1">
      <alignment vertical="center" wrapText="1"/>
    </xf>
    <xf numFmtId="0" fontId="2" fillId="0" borderId="2" xfId="2" applyFont="1" applyBorder="1" applyAlignment="1">
      <alignment horizontal="center" vertical="center"/>
    </xf>
    <xf numFmtId="3" fontId="6" fillId="0" borderId="2" xfId="2" applyNumberFormat="1" applyFont="1" applyBorder="1" applyAlignment="1">
      <alignment vertical="center"/>
    </xf>
    <xf numFmtId="0" fontId="3" fillId="0" borderId="0" xfId="0" applyFont="1" applyAlignment="1">
      <alignment horizontal="left" vertical="center"/>
    </xf>
    <xf numFmtId="0" fontId="7" fillId="0" borderId="0" xfId="0" applyFont="1" applyAlignment="1">
      <alignment horizontal="left" vertical="center"/>
    </xf>
    <xf numFmtId="0" fontId="8" fillId="2" borderId="1" xfId="2" applyFont="1" applyFill="1" applyBorder="1" applyAlignment="1">
      <alignment vertical="center" wrapText="1"/>
    </xf>
    <xf numFmtId="0" fontId="10" fillId="0" borderId="2" xfId="2" applyFont="1" applyBorder="1" applyAlignment="1">
      <alignment horizontal="center" vertical="center"/>
    </xf>
    <xf numFmtId="0" fontId="9" fillId="0" borderId="2" xfId="2" applyFont="1" applyBorder="1" applyAlignment="1">
      <alignment vertical="center"/>
    </xf>
    <xf numFmtId="0" fontId="2" fillId="0" borderId="0" xfId="2" applyFont="1" applyAlignment="1">
      <alignment vertical="center"/>
    </xf>
    <xf numFmtId="0" fontId="9" fillId="0" borderId="0" xfId="0" applyFont="1" applyAlignment="1">
      <alignment horizontal="left" vertical="center"/>
    </xf>
    <xf numFmtId="0" fontId="13" fillId="0" borderId="2" xfId="2" applyFont="1" applyBorder="1" applyAlignment="1">
      <alignment horizontal="center" vertical="center"/>
    </xf>
    <xf numFmtId="0" fontId="9" fillId="0" borderId="0" xfId="2" applyFont="1" applyAlignment="1">
      <alignment horizontal="left" vertical="center"/>
    </xf>
    <xf numFmtId="0" fontId="10" fillId="0" borderId="0" xfId="2" applyFont="1" applyAlignment="1">
      <alignment vertical="center"/>
    </xf>
    <xf numFmtId="0" fontId="15" fillId="0" borderId="0" xfId="2" applyFont="1" applyAlignment="1">
      <alignment vertical="center"/>
    </xf>
    <xf numFmtId="3" fontId="2" fillId="3" borderId="5" xfId="2" applyNumberFormat="1" applyFont="1" applyFill="1" applyBorder="1" applyAlignment="1">
      <alignment horizontal="right" vertical="center"/>
    </xf>
    <xf numFmtId="0" fontId="16" fillId="0" borderId="0" xfId="2" applyFont="1" applyAlignment="1">
      <alignment vertical="center"/>
    </xf>
    <xf numFmtId="0" fontId="17" fillId="0" borderId="0" xfId="2" applyFont="1" applyAlignment="1">
      <alignment vertical="center"/>
    </xf>
    <xf numFmtId="0" fontId="11" fillId="0" borderId="2" xfId="0" applyFont="1" applyFill="1" applyBorder="1" applyAlignment="1" applyProtection="1">
      <alignment horizontal="center" vertical="center" wrapText="1"/>
      <protection locked="0"/>
    </xf>
    <xf numFmtId="3" fontId="11" fillId="0" borderId="2" xfId="0" applyNumberFormat="1" applyFont="1" applyFill="1" applyBorder="1" applyAlignment="1">
      <alignment horizontal="center" vertical="center" wrapText="1"/>
    </xf>
    <xf numFmtId="3" fontId="11" fillId="0" borderId="3" xfId="2" applyNumberFormat="1" applyFont="1" applyFill="1" applyBorder="1" applyAlignment="1">
      <alignment horizontal="center" vertical="center" wrapText="1"/>
    </xf>
    <xf numFmtId="3" fontId="11" fillId="0" borderId="2" xfId="2" applyNumberFormat="1" applyFont="1" applyFill="1" applyBorder="1" applyAlignment="1">
      <alignment horizontal="center" vertical="center" wrapText="1"/>
    </xf>
    <xf numFmtId="3" fontId="13" fillId="0" borderId="2" xfId="2" applyNumberFormat="1" applyFont="1" applyBorder="1" applyAlignment="1">
      <alignment horizontal="center" vertical="center"/>
    </xf>
    <xf numFmtId="3" fontId="12" fillId="0" borderId="2" xfId="2" applyNumberFormat="1" applyFont="1" applyBorder="1" applyAlignment="1">
      <alignment horizontal="center" vertical="center"/>
    </xf>
    <xf numFmtId="3" fontId="9" fillId="0" borderId="2" xfId="2" applyNumberFormat="1" applyFont="1" applyBorder="1" applyAlignment="1">
      <alignment horizontal="center" vertical="center"/>
    </xf>
    <xf numFmtId="0" fontId="18" fillId="3" borderId="2" xfId="2" applyFont="1" applyFill="1" applyBorder="1" applyAlignment="1">
      <alignment vertical="center" wrapText="1"/>
    </xf>
    <xf numFmtId="0" fontId="19" fillId="3" borderId="2" xfId="2" applyFont="1" applyFill="1" applyBorder="1" applyAlignment="1">
      <alignment horizontal="center" vertical="center"/>
    </xf>
    <xf numFmtId="3" fontId="18" fillId="3" borderId="2" xfId="2" applyNumberFormat="1" applyFont="1" applyFill="1" applyBorder="1" applyAlignment="1">
      <alignment horizontal="center" vertical="center"/>
    </xf>
    <xf numFmtId="49" fontId="6" fillId="2" borderId="8" xfId="2" applyNumberFormat="1" applyFont="1" applyFill="1" applyBorder="1" applyAlignment="1">
      <alignment horizontal="center" vertical="center" wrapText="1"/>
    </xf>
    <xf numFmtId="0" fontId="6" fillId="2" borderId="8" xfId="2" applyFont="1" applyFill="1" applyBorder="1" applyAlignment="1">
      <alignment horizontal="center" vertical="center" wrapText="1"/>
    </xf>
    <xf numFmtId="0" fontId="11" fillId="0" borderId="3" xfId="0" applyFont="1" applyFill="1" applyBorder="1" applyAlignment="1" applyProtection="1">
      <alignment horizontal="left" vertical="center" wrapText="1"/>
      <protection locked="0"/>
    </xf>
    <xf numFmtId="0" fontId="12" fillId="0" borderId="3" xfId="2" applyFont="1" applyBorder="1" applyAlignment="1">
      <alignment horizontal="left" vertical="center" wrapText="1"/>
    </xf>
    <xf numFmtId="49" fontId="2" fillId="5" borderId="2" xfId="2" applyNumberFormat="1" applyFont="1" applyFill="1" applyBorder="1" applyAlignment="1">
      <alignment horizontal="center" vertical="center"/>
    </xf>
    <xf numFmtId="0" fontId="11" fillId="5" borderId="2" xfId="0" applyFont="1" applyFill="1" applyBorder="1" applyAlignment="1" applyProtection="1">
      <alignment horizontal="center" vertical="center" wrapText="1"/>
      <protection locked="0"/>
    </xf>
    <xf numFmtId="0" fontId="11" fillId="5" borderId="2" xfId="2" applyFont="1" applyFill="1" applyBorder="1" applyAlignment="1">
      <alignment horizontal="center" vertical="center"/>
    </xf>
    <xf numFmtId="0" fontId="11" fillId="3" borderId="5" xfId="0" applyFont="1" applyFill="1" applyBorder="1" applyAlignment="1">
      <alignment vertical="center"/>
    </xf>
    <xf numFmtId="0" fontId="10" fillId="0" borderId="0" xfId="2" applyFont="1" applyAlignment="1">
      <alignment vertical="center" wrapText="1"/>
    </xf>
    <xf numFmtId="49" fontId="16" fillId="0" borderId="0" xfId="2" applyNumberFormat="1" applyFont="1" applyAlignment="1">
      <alignment vertical="center"/>
    </xf>
    <xf numFmtId="49" fontId="10" fillId="0" borderId="0" xfId="2" applyNumberFormat="1" applyFont="1" applyAlignment="1">
      <alignment horizontal="left" vertical="center"/>
    </xf>
    <xf numFmtId="14" fontId="21" fillId="0" borderId="0" xfId="2" applyNumberFormat="1" applyFont="1" applyAlignment="1">
      <alignment horizontal="left" vertical="center" wrapText="1"/>
    </xf>
    <xf numFmtId="0" fontId="11" fillId="0" borderId="2" xfId="2" applyFont="1" applyBorder="1" applyAlignment="1">
      <alignment horizontal="center" vertical="center"/>
    </xf>
    <xf numFmtId="3" fontId="11" fillId="0" borderId="2" xfId="2" applyNumberFormat="1" applyFont="1" applyBorder="1" applyAlignment="1">
      <alignment horizontal="right" vertical="center"/>
    </xf>
    <xf numFmtId="49" fontId="11" fillId="0" borderId="2" xfId="2" applyNumberFormat="1" applyFont="1" applyBorder="1" applyAlignment="1">
      <alignment vertical="center" wrapText="1"/>
    </xf>
    <xf numFmtId="0" fontId="11" fillId="0" borderId="2" xfId="0" applyFont="1" applyBorder="1" applyAlignment="1">
      <alignment vertical="center"/>
    </xf>
    <xf numFmtId="0" fontId="25" fillId="0" borderId="0" xfId="2" applyFont="1" applyAlignment="1">
      <alignment vertical="center"/>
    </xf>
    <xf numFmtId="0" fontId="10" fillId="0" borderId="0" xfId="2" applyFont="1" applyFill="1" applyAlignment="1">
      <alignment vertical="center"/>
    </xf>
    <xf numFmtId="0" fontId="11" fillId="0" borderId="0" xfId="2" applyFont="1" applyAlignment="1">
      <alignment horizontal="center" vertical="center"/>
    </xf>
    <xf numFmtId="0" fontId="2" fillId="0" borderId="0" xfId="2" applyFont="1" applyFill="1" applyBorder="1" applyAlignment="1">
      <alignment vertical="center"/>
    </xf>
    <xf numFmtId="0" fontId="11" fillId="0" borderId="0" xfId="2" applyFont="1" applyAlignment="1">
      <alignment vertical="center"/>
    </xf>
    <xf numFmtId="3" fontId="11" fillId="0" borderId="0" xfId="2" applyNumberFormat="1" applyFont="1" applyAlignment="1">
      <alignment horizontal="right" vertical="center"/>
    </xf>
    <xf numFmtId="0" fontId="21" fillId="0" borderId="0" xfId="2" applyFont="1" applyAlignment="1">
      <alignment horizontal="left" vertical="center"/>
    </xf>
    <xf numFmtId="3" fontId="21" fillId="0" borderId="0" xfId="2" applyNumberFormat="1" applyFont="1" applyAlignment="1">
      <alignment horizontal="left" vertical="center"/>
    </xf>
    <xf numFmtId="0" fontId="3" fillId="0" borderId="0" xfId="2" applyFont="1" applyAlignment="1">
      <alignment vertical="center" wrapText="1"/>
    </xf>
    <xf numFmtId="49" fontId="10" fillId="0" borderId="0" xfId="2" applyNumberFormat="1" applyFont="1" applyAlignment="1">
      <alignment horizontal="center" vertical="center"/>
    </xf>
    <xf numFmtId="49" fontId="10" fillId="0" borderId="0" xfId="2" applyNumberFormat="1" applyFont="1" applyAlignment="1">
      <alignment vertical="center" wrapText="1"/>
    </xf>
    <xf numFmtId="0" fontId="10" fillId="0" borderId="0" xfId="2" applyFont="1" applyAlignment="1">
      <alignment horizontal="center" vertical="center"/>
    </xf>
    <xf numFmtId="0" fontId="11" fillId="0" borderId="0" xfId="0" applyFont="1" applyAlignment="1">
      <alignment vertical="center"/>
    </xf>
    <xf numFmtId="0" fontId="21" fillId="0" borderId="2" xfId="0" applyFont="1" applyBorder="1" applyAlignment="1">
      <alignment vertical="center" wrapText="1"/>
    </xf>
    <xf numFmtId="0" fontId="13" fillId="0" borderId="2" xfId="0" applyFont="1" applyBorder="1" applyAlignment="1">
      <alignment vertical="center" wrapText="1"/>
    </xf>
    <xf numFmtId="14" fontId="23" fillId="4" borderId="7" xfId="2" applyNumberFormat="1" applyFont="1" applyFill="1" applyBorder="1" applyAlignment="1">
      <alignment horizontal="left" vertical="center"/>
    </xf>
    <xf numFmtId="14" fontId="23" fillId="4" borderId="6" xfId="2" applyNumberFormat="1" applyFont="1" applyFill="1" applyBorder="1" applyAlignment="1">
      <alignment horizontal="center" vertical="center"/>
    </xf>
    <xf numFmtId="0" fontId="11" fillId="0" borderId="2" xfId="0" applyFont="1" applyBorder="1" applyAlignment="1">
      <alignment horizontal="center" vertical="center"/>
    </xf>
    <xf numFmtId="0" fontId="11" fillId="5" borderId="2" xfId="2" applyFont="1" applyFill="1" applyBorder="1" applyAlignment="1">
      <alignment horizontal="left" vertical="center" wrapText="1"/>
    </xf>
    <xf numFmtId="0" fontId="11" fillId="0" borderId="2" xfId="0" applyFont="1" applyBorder="1" applyAlignment="1" applyProtection="1">
      <alignment horizontal="left" vertical="center" wrapText="1"/>
      <protection locked="0"/>
    </xf>
    <xf numFmtId="0" fontId="11" fillId="0" borderId="2" xfId="0" applyFont="1" applyBorder="1" applyAlignment="1" applyProtection="1">
      <alignment horizontal="center" vertical="center" wrapText="1"/>
      <protection locked="0"/>
    </xf>
    <xf numFmtId="0" fontId="11" fillId="5" borderId="2" xfId="2" applyFont="1" applyFill="1" applyBorder="1" applyAlignment="1">
      <alignment horizontal="center" vertical="center" wrapText="1"/>
    </xf>
    <xf numFmtId="3" fontId="11" fillId="0" borderId="2" xfId="2" applyNumberFormat="1" applyFont="1" applyBorder="1" applyAlignment="1">
      <alignment horizontal="center" vertical="center" wrapText="1"/>
    </xf>
    <xf numFmtId="0" fontId="11" fillId="5" borderId="2" xfId="0" applyFont="1" applyFill="1" applyBorder="1" applyAlignment="1" applyProtection="1">
      <alignment horizontal="left" vertical="center" wrapText="1"/>
      <protection locked="0"/>
    </xf>
    <xf numFmtId="3" fontId="11" fillId="0" borderId="2" xfId="0" applyNumberFormat="1" applyFont="1" applyBorder="1" applyAlignment="1">
      <alignment horizontal="center" vertical="center" wrapText="1"/>
    </xf>
    <xf numFmtId="0" fontId="11" fillId="0" borderId="3" xfId="0" applyFont="1" applyBorder="1" applyAlignment="1">
      <alignment vertical="center" wrapText="1"/>
    </xf>
    <xf numFmtId="0" fontId="11" fillId="0" borderId="2" xfId="2" applyFont="1" applyBorder="1" applyAlignment="1">
      <alignment horizontal="center" vertical="center" wrapText="1"/>
    </xf>
    <xf numFmtId="0" fontId="11" fillId="0" borderId="2" xfId="3" applyBorder="1" applyAlignment="1">
      <alignment vertical="center" wrapText="1"/>
    </xf>
    <xf numFmtId="0" fontId="11" fillId="0" borderId="2" xfId="3" applyBorder="1" applyAlignment="1">
      <alignment horizontal="center" vertical="center"/>
    </xf>
    <xf numFmtId="0" fontId="11" fillId="0" borderId="2" xfId="0" applyFont="1" applyFill="1" applyBorder="1" applyAlignment="1" applyProtection="1">
      <alignment horizontal="left" vertical="center" wrapText="1"/>
      <protection locked="0"/>
    </xf>
    <xf numFmtId="164" fontId="30" fillId="0" borderId="2" xfId="2" applyNumberFormat="1" applyFont="1" applyFill="1" applyBorder="1" applyAlignment="1">
      <alignment horizontal="center" vertical="center"/>
    </xf>
    <xf numFmtId="0" fontId="11" fillId="0" borderId="2" xfId="2" applyFont="1" applyFill="1" applyBorder="1" applyAlignment="1">
      <alignment horizontal="center" vertical="center"/>
    </xf>
    <xf numFmtId="0" fontId="11" fillId="0" borderId="2" xfId="2" applyFont="1" applyFill="1" applyBorder="1" applyAlignment="1">
      <alignment horizontal="center" vertical="center" wrapText="1"/>
    </xf>
    <xf numFmtId="49" fontId="11" fillId="5" borderId="2" xfId="2" applyNumberFormat="1" applyFont="1" applyFill="1" applyBorder="1" applyAlignment="1">
      <alignment horizontal="center" vertical="center" wrapText="1"/>
    </xf>
    <xf numFmtId="49" fontId="29" fillId="5" borderId="2" xfId="2" applyNumberFormat="1" applyFont="1" applyFill="1" applyBorder="1" applyAlignment="1">
      <alignment horizontal="center" vertical="center" wrapText="1"/>
    </xf>
    <xf numFmtId="0" fontId="29" fillId="5" borderId="2" xfId="2" applyFont="1" applyFill="1" applyBorder="1" applyAlignment="1">
      <alignment horizontal="left" vertical="center" wrapText="1"/>
    </xf>
    <xf numFmtId="0" fontId="29" fillId="5" borderId="2" xfId="2" applyFont="1" applyFill="1" applyBorder="1" applyAlignment="1">
      <alignment horizontal="center" vertical="center"/>
    </xf>
    <xf numFmtId="0" fontId="29" fillId="5" borderId="2" xfId="0" applyFont="1" applyFill="1" applyBorder="1" applyAlignment="1" applyProtection="1">
      <alignment horizontal="center" vertical="center" wrapText="1"/>
      <protection locked="0"/>
    </xf>
    <xf numFmtId="3" fontId="29" fillId="0" borderId="2" xfId="2" applyNumberFormat="1" applyFont="1" applyFill="1" applyBorder="1" applyAlignment="1">
      <alignment horizontal="center" vertical="center" wrapText="1"/>
    </xf>
    <xf numFmtId="3" fontId="29" fillId="0" borderId="2" xfId="0" applyNumberFormat="1" applyFont="1" applyFill="1" applyBorder="1" applyAlignment="1">
      <alignment horizontal="center" vertical="center" wrapText="1"/>
    </xf>
    <xf numFmtId="0" fontId="11" fillId="6" borderId="2" xfId="2" applyNumberFormat="1" applyFont="1" applyFill="1" applyBorder="1" applyAlignment="1">
      <alignment horizontal="center" vertical="center" wrapText="1"/>
    </xf>
    <xf numFmtId="0" fontId="21" fillId="6" borderId="2" xfId="2" applyFont="1" applyFill="1" applyBorder="1" applyAlignment="1">
      <alignment horizontal="left" vertical="center" wrapText="1"/>
    </xf>
    <xf numFmtId="0" fontId="26" fillId="6" borderId="2" xfId="2" applyFont="1" applyFill="1" applyBorder="1" applyAlignment="1">
      <alignment horizontal="center" vertical="center"/>
    </xf>
    <xf numFmtId="0" fontId="26" fillId="6" borderId="2" xfId="0" applyFont="1" applyFill="1" applyBorder="1" applyAlignment="1" applyProtection="1">
      <alignment horizontal="center" vertical="center" wrapText="1"/>
      <protection locked="0"/>
    </xf>
    <xf numFmtId="3" fontId="26" fillId="6" borderId="2" xfId="2" applyNumberFormat="1" applyFont="1" applyFill="1" applyBorder="1" applyAlignment="1">
      <alignment horizontal="center" vertical="center" wrapText="1"/>
    </xf>
    <xf numFmtId="3" fontId="26" fillId="6" borderId="2" xfId="0" applyNumberFormat="1" applyFont="1" applyFill="1" applyBorder="1" applyAlignment="1">
      <alignment horizontal="center" vertical="center" wrapText="1"/>
    </xf>
    <xf numFmtId="0" fontId="11" fillId="0" borderId="2" xfId="2" applyFont="1" applyFill="1" applyBorder="1" applyAlignment="1">
      <alignment horizontal="left" vertical="center" wrapText="1"/>
    </xf>
    <xf numFmtId="0" fontId="11" fillId="0" borderId="2" xfId="0" applyFont="1" applyBorder="1" applyAlignment="1">
      <alignment vertical="center" wrapText="1"/>
    </xf>
    <xf numFmtId="0" fontId="11" fillId="7" borderId="2" xfId="2" applyNumberFormat="1" applyFont="1" applyFill="1" applyBorder="1" applyAlignment="1">
      <alignment horizontal="center" vertical="center" wrapText="1"/>
    </xf>
    <xf numFmtId="0" fontId="21" fillId="7" borderId="2" xfId="2" applyFont="1" applyFill="1" applyBorder="1" applyAlignment="1">
      <alignment horizontal="left" vertical="center" wrapText="1"/>
    </xf>
    <xf numFmtId="0" fontId="27" fillId="7" borderId="2" xfId="2" applyFont="1" applyFill="1" applyBorder="1" applyAlignment="1">
      <alignment horizontal="center" vertical="center"/>
    </xf>
    <xf numFmtId="0" fontId="27" fillId="7" borderId="2" xfId="0" applyFont="1" applyFill="1" applyBorder="1" applyAlignment="1" applyProtection="1">
      <alignment horizontal="center" vertical="center" wrapText="1"/>
      <protection locked="0"/>
    </xf>
    <xf numFmtId="3" fontId="27" fillId="7" borderId="2" xfId="2" applyNumberFormat="1" applyFont="1" applyFill="1" applyBorder="1" applyAlignment="1">
      <alignment horizontal="center" vertical="center" wrapText="1"/>
    </xf>
    <xf numFmtId="3" fontId="27" fillId="7" borderId="2" xfId="0" applyNumberFormat="1" applyFont="1" applyFill="1" applyBorder="1" applyAlignment="1">
      <alignment horizontal="center" vertical="center" wrapText="1"/>
    </xf>
    <xf numFmtId="0" fontId="6" fillId="2" borderId="8" xfId="2" applyFont="1" applyFill="1" applyBorder="1" applyAlignment="1">
      <alignment horizontal="center" vertical="center"/>
    </xf>
    <xf numFmtId="3" fontId="6" fillId="2" borderId="8" xfId="2" applyNumberFormat="1" applyFont="1" applyFill="1" applyBorder="1" applyAlignment="1">
      <alignment horizontal="center" vertical="center" wrapText="1"/>
    </xf>
    <xf numFmtId="49" fontId="6" fillId="0" borderId="2" xfId="2" applyNumberFormat="1"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2" xfId="2" applyFont="1" applyFill="1" applyBorder="1" applyAlignment="1">
      <alignment horizontal="center" vertical="center"/>
    </xf>
    <xf numFmtId="3" fontId="6" fillId="0" borderId="2" xfId="2" applyNumberFormat="1" applyFont="1" applyFill="1" applyBorder="1" applyAlignment="1">
      <alignment horizontal="center" vertical="center" wrapText="1"/>
    </xf>
    <xf numFmtId="0" fontId="22" fillId="3" borderId="5" xfId="2" applyFont="1" applyFill="1" applyBorder="1" applyAlignment="1">
      <alignment horizontal="center" vertical="center"/>
    </xf>
    <xf numFmtId="0" fontId="22" fillId="3" borderId="6" xfId="2" applyFont="1" applyFill="1" applyBorder="1" applyAlignment="1">
      <alignment horizontal="center" vertical="center"/>
    </xf>
    <xf numFmtId="0" fontId="11" fillId="0" borderId="2" xfId="0" applyFont="1" applyBorder="1" applyAlignment="1">
      <alignment wrapText="1"/>
    </xf>
    <xf numFmtId="1" fontId="31" fillId="0" borderId="2" xfId="0" applyNumberFormat="1" applyFont="1" applyBorder="1" applyAlignment="1">
      <alignment horizontal="left" vertical="center" wrapText="1"/>
    </xf>
    <xf numFmtId="3" fontId="21" fillId="0" borderId="2" xfId="2" applyNumberFormat="1" applyFont="1" applyFill="1" applyBorder="1" applyAlignment="1">
      <alignment horizontal="center" vertical="center" wrapText="1"/>
    </xf>
    <xf numFmtId="0" fontId="34" fillId="5" borderId="2" xfId="2" applyFont="1" applyFill="1" applyBorder="1" applyAlignment="1">
      <alignment horizontal="left" vertical="center" wrapText="1"/>
    </xf>
    <xf numFmtId="49" fontId="11" fillId="0" borderId="2" xfId="2" applyNumberFormat="1" applyFont="1" applyFill="1" applyBorder="1" applyAlignment="1">
      <alignment horizontal="center" vertical="center" wrapText="1"/>
    </xf>
    <xf numFmtId="0" fontId="2" fillId="0" borderId="0" xfId="2" applyFont="1" applyFill="1" applyAlignment="1">
      <alignment vertical="center" wrapText="1"/>
    </xf>
    <xf numFmtId="49" fontId="29" fillId="0" borderId="2" xfId="2" applyNumberFormat="1" applyFont="1" applyFill="1" applyBorder="1" applyAlignment="1">
      <alignment horizontal="center" vertical="center" wrapText="1"/>
    </xf>
    <xf numFmtId="0" fontId="29" fillId="0" borderId="2" xfId="2" applyFont="1" applyFill="1" applyBorder="1" applyAlignment="1">
      <alignment horizontal="left" vertical="center" wrapText="1"/>
    </xf>
    <xf numFmtId="0" fontId="29" fillId="0" borderId="2" xfId="2" applyFont="1" applyFill="1" applyBorder="1" applyAlignment="1">
      <alignment horizontal="center" vertical="center"/>
    </xf>
    <xf numFmtId="0" fontId="29" fillId="0" borderId="2" xfId="0" applyFont="1" applyFill="1" applyBorder="1" applyAlignment="1" applyProtection="1">
      <alignment horizontal="center" vertical="center" wrapText="1"/>
      <protection locked="0"/>
    </xf>
    <xf numFmtId="0" fontId="2" fillId="0" borderId="0" xfId="2" applyFont="1" applyFill="1" applyAlignment="1">
      <alignment vertical="center"/>
    </xf>
    <xf numFmtId="0" fontId="20" fillId="0" borderId="0" xfId="1" applyAlignment="1" applyProtection="1">
      <alignment horizontal="left" vertical="center"/>
    </xf>
    <xf numFmtId="0" fontId="22" fillId="3" borderId="7" xfId="2" applyFont="1" applyFill="1" applyBorder="1" applyAlignment="1">
      <alignment horizontal="left" vertical="center"/>
    </xf>
    <xf numFmtId="0" fontId="18" fillId="3" borderId="4" xfId="0" applyFont="1" applyFill="1" applyBorder="1" applyAlignment="1">
      <alignment horizontal="center" vertical="center" wrapText="1"/>
    </xf>
    <xf numFmtId="0" fontId="2" fillId="0" borderId="0" xfId="2" applyFont="1" applyBorder="1" applyAlignment="1">
      <alignment vertical="center"/>
    </xf>
    <xf numFmtId="0" fontId="2" fillId="0" borderId="0" xfId="2" applyFont="1" applyBorder="1" applyAlignment="1">
      <alignment vertical="center" wrapText="1"/>
    </xf>
    <xf numFmtId="0" fontId="3" fillId="3" borderId="7" xfId="2" applyFont="1" applyFill="1" applyBorder="1" applyAlignment="1">
      <alignment horizontal="left" vertical="center" wrapText="1"/>
    </xf>
    <xf numFmtId="0" fontId="3" fillId="3" borderId="5" xfId="2" applyFont="1" applyFill="1" applyBorder="1" applyAlignment="1">
      <alignment horizontal="left" vertical="center" wrapText="1"/>
    </xf>
    <xf numFmtId="1" fontId="37" fillId="0" borderId="2" xfId="0" applyNumberFormat="1" applyFont="1" applyBorder="1" applyAlignment="1">
      <alignment horizontal="left" vertical="center" wrapText="1"/>
    </xf>
    <xf numFmtId="0" fontId="11" fillId="0" borderId="2" xfId="2" applyFont="1" applyBorder="1" applyAlignment="1">
      <alignment horizontal="center" wrapText="1"/>
    </xf>
    <xf numFmtId="0" fontId="11" fillId="0" borderId="2" xfId="0" applyFont="1" applyBorder="1" applyAlignment="1">
      <alignment horizontal="center" wrapText="1"/>
    </xf>
  </cellXfs>
  <cellStyles count="4">
    <cellStyle name="Hypertextový odkaz" xfId="1" builtinId="8"/>
    <cellStyle name="Normální" xfId="0" builtinId="0"/>
    <cellStyle name="normální_Bary" xfId="3" xr:uid="{E56D05B4-FB77-438F-ADA1-F74628D5CC52}"/>
    <cellStyle name="normální_Sešit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es@teschotebor.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B1D14-1143-42D5-86F4-5FECDAED4F77}">
  <dimension ref="A1:G192"/>
  <sheetViews>
    <sheetView tabSelected="1" topLeftCell="A145" workbookViewId="0">
      <selection activeCell="B146" sqref="B146"/>
    </sheetView>
  </sheetViews>
  <sheetFormatPr defaultColWidth="10.28515625" defaultRowHeight="11.25" x14ac:dyDescent="0.2"/>
  <cols>
    <col min="1" max="1" width="5.85546875" style="1" customWidth="1"/>
    <col min="2" max="2" width="78.140625" style="5" customWidth="1"/>
    <col min="3" max="3" width="16.42578125" style="1" customWidth="1"/>
    <col min="4" max="4" width="14.85546875" style="1" customWidth="1"/>
    <col min="5" max="5" width="6.42578125" style="1" customWidth="1"/>
    <col min="6" max="6" width="12.7109375" style="2" customWidth="1"/>
    <col min="7" max="7" width="16.5703125" style="1" customWidth="1"/>
    <col min="8" max="16384" width="10.28515625" style="20"/>
  </cols>
  <sheetData>
    <row r="1" spans="1:7" x14ac:dyDescent="0.2">
      <c r="B1" s="20"/>
    </row>
    <row r="3" spans="1:7" ht="21" thickBot="1" x14ac:dyDescent="0.25">
      <c r="A3" s="21"/>
      <c r="B3" s="27" t="s">
        <v>9</v>
      </c>
      <c r="C3" s="48" t="s">
        <v>222</v>
      </c>
      <c r="G3" s="3"/>
    </row>
    <row r="4" spans="1:7" ht="42.75" customHeight="1" thickBot="1" x14ac:dyDescent="0.25">
      <c r="A4" s="16"/>
      <c r="B4" s="47" t="s">
        <v>14</v>
      </c>
      <c r="C4" s="129" t="s">
        <v>216</v>
      </c>
      <c r="D4" s="115"/>
      <c r="E4" s="116"/>
      <c r="F4" s="26"/>
      <c r="G4" s="46"/>
    </row>
    <row r="5" spans="1:7" ht="18.75" thickBot="1" x14ac:dyDescent="0.25">
      <c r="A5" s="15"/>
      <c r="B5" s="24" t="s">
        <v>16</v>
      </c>
      <c r="C5" s="70" t="s">
        <v>17</v>
      </c>
      <c r="D5" s="71">
        <v>44895</v>
      </c>
      <c r="E5" s="20"/>
      <c r="F5" s="20"/>
      <c r="G5" s="3"/>
    </row>
    <row r="6" spans="1:7" ht="7.5" customHeight="1" thickBot="1" x14ac:dyDescent="0.25">
      <c r="A6" s="15"/>
      <c r="B6" s="24"/>
      <c r="C6" s="23"/>
      <c r="E6" s="2"/>
      <c r="G6" s="3"/>
    </row>
    <row r="7" spans="1:7" ht="21.75" customHeight="1" thickBot="1" x14ac:dyDescent="0.25">
      <c r="B7" s="130" t="s">
        <v>10</v>
      </c>
      <c r="C7" s="20"/>
      <c r="D7" s="20"/>
      <c r="E7" s="20"/>
      <c r="F7" s="20"/>
      <c r="G7" s="3"/>
    </row>
    <row r="8" spans="1:7" ht="9.75" customHeight="1" x14ac:dyDescent="0.2">
      <c r="B8" s="4"/>
      <c r="G8" s="2"/>
    </row>
    <row r="9" spans="1:7" ht="22.5" x14ac:dyDescent="0.2">
      <c r="A9" s="39" t="s">
        <v>0</v>
      </c>
      <c r="B9" s="40" t="s">
        <v>1</v>
      </c>
      <c r="C9" s="109" t="s">
        <v>19</v>
      </c>
      <c r="D9" s="109" t="s">
        <v>11</v>
      </c>
      <c r="E9" s="40" t="s">
        <v>2</v>
      </c>
      <c r="F9" s="110" t="s">
        <v>3</v>
      </c>
      <c r="G9" s="110" t="s">
        <v>4</v>
      </c>
    </row>
    <row r="10" spans="1:7" s="58" customFormat="1" x14ac:dyDescent="0.2">
      <c r="A10" s="111"/>
      <c r="B10" s="112"/>
      <c r="C10" s="113"/>
      <c r="D10" s="113"/>
      <c r="E10" s="112"/>
      <c r="F10" s="114"/>
      <c r="G10" s="114"/>
    </row>
    <row r="11" spans="1:7" s="131" customFormat="1" ht="20.100000000000001" customHeight="1" x14ac:dyDescent="0.2">
      <c r="A11" s="103"/>
      <c r="B11" s="104" t="s">
        <v>41</v>
      </c>
      <c r="C11" s="105"/>
      <c r="D11" s="105"/>
      <c r="E11" s="106">
        <v>1</v>
      </c>
      <c r="F11" s="107"/>
      <c r="G11" s="108">
        <f>F11*E11</f>
        <v>0</v>
      </c>
    </row>
    <row r="12" spans="1:7" s="131" customFormat="1" ht="12.75" x14ac:dyDescent="0.2">
      <c r="A12" s="95"/>
      <c r="B12" s="96" t="s">
        <v>42</v>
      </c>
      <c r="C12" s="97"/>
      <c r="D12" s="97"/>
      <c r="E12" s="98">
        <v>1</v>
      </c>
      <c r="F12" s="99"/>
      <c r="G12" s="100">
        <f t="shared" ref="G12:G73" si="0">F12*E12</f>
        <v>0</v>
      </c>
    </row>
    <row r="13" spans="1:7" s="132" customFormat="1" ht="25.5" x14ac:dyDescent="0.2">
      <c r="A13" s="88" t="s">
        <v>40</v>
      </c>
      <c r="B13" s="73" t="s">
        <v>223</v>
      </c>
      <c r="C13" s="45" t="s">
        <v>45</v>
      </c>
      <c r="D13" s="45"/>
      <c r="E13" s="44">
        <v>1</v>
      </c>
      <c r="F13" s="32">
        <v>17230</v>
      </c>
      <c r="G13" s="30">
        <f t="shared" si="0"/>
        <v>17230</v>
      </c>
    </row>
    <row r="14" spans="1:7" s="132" customFormat="1" ht="25.5" x14ac:dyDescent="0.2">
      <c r="A14" s="88" t="s">
        <v>43</v>
      </c>
      <c r="B14" s="73" t="s">
        <v>223</v>
      </c>
      <c r="C14" s="76" t="s">
        <v>46</v>
      </c>
      <c r="D14" s="45"/>
      <c r="E14" s="44">
        <v>1</v>
      </c>
      <c r="F14" s="32">
        <v>17230</v>
      </c>
      <c r="G14" s="30">
        <f t="shared" si="0"/>
        <v>17230</v>
      </c>
    </row>
    <row r="15" spans="1:7" s="132" customFormat="1" ht="63.75" x14ac:dyDescent="0.2">
      <c r="A15" s="88" t="s">
        <v>44</v>
      </c>
      <c r="B15" s="74" t="s">
        <v>224</v>
      </c>
      <c r="C15" s="45" t="s">
        <v>47</v>
      </c>
      <c r="D15" s="45" t="s">
        <v>208</v>
      </c>
      <c r="E15" s="44">
        <v>1</v>
      </c>
      <c r="F15" s="77">
        <v>41208</v>
      </c>
      <c r="G15" s="79">
        <f t="shared" si="0"/>
        <v>41208</v>
      </c>
    </row>
    <row r="16" spans="1:7" s="131" customFormat="1" ht="12.75" x14ac:dyDescent="0.2">
      <c r="A16" s="89"/>
      <c r="B16" s="90"/>
      <c r="C16" s="91"/>
      <c r="D16" s="91"/>
      <c r="E16" s="92">
        <v>1</v>
      </c>
      <c r="F16" s="93"/>
      <c r="G16" s="94">
        <f t="shared" si="0"/>
        <v>0</v>
      </c>
    </row>
    <row r="17" spans="1:7" s="131" customFormat="1" ht="12.75" x14ac:dyDescent="0.2">
      <c r="A17" s="95"/>
      <c r="B17" s="96" t="s">
        <v>48</v>
      </c>
      <c r="C17" s="97"/>
      <c r="D17" s="97"/>
      <c r="E17" s="98">
        <v>1</v>
      </c>
      <c r="F17" s="99"/>
      <c r="G17" s="100">
        <f t="shared" si="0"/>
        <v>0</v>
      </c>
    </row>
    <row r="18" spans="1:7" s="132" customFormat="1" ht="25.5" x14ac:dyDescent="0.2">
      <c r="A18" s="88" t="s">
        <v>49</v>
      </c>
      <c r="B18" s="73" t="s">
        <v>223</v>
      </c>
      <c r="C18" s="76" t="s">
        <v>225</v>
      </c>
      <c r="D18" s="45"/>
      <c r="E18" s="44">
        <v>1</v>
      </c>
      <c r="F18" s="32">
        <v>11508</v>
      </c>
      <c r="G18" s="30">
        <f t="shared" si="0"/>
        <v>11508</v>
      </c>
    </row>
    <row r="19" spans="1:7" s="5" customFormat="1" ht="12.75" x14ac:dyDescent="0.2">
      <c r="A19" s="88" t="s">
        <v>209</v>
      </c>
      <c r="B19" s="73" t="s">
        <v>226</v>
      </c>
      <c r="C19" s="45"/>
      <c r="D19" s="45"/>
      <c r="E19" s="44">
        <v>1</v>
      </c>
      <c r="F19" s="32"/>
      <c r="G19" s="30">
        <f t="shared" si="0"/>
        <v>0</v>
      </c>
    </row>
    <row r="20" spans="1:7" ht="12.75" x14ac:dyDescent="0.2">
      <c r="A20" s="89"/>
      <c r="B20" s="90"/>
      <c r="C20" s="91"/>
      <c r="D20" s="91"/>
      <c r="E20" s="92">
        <v>1</v>
      </c>
      <c r="F20" s="93"/>
      <c r="G20" s="94">
        <f t="shared" si="0"/>
        <v>0</v>
      </c>
    </row>
    <row r="21" spans="1:7" ht="12.75" x14ac:dyDescent="0.2">
      <c r="A21" s="95"/>
      <c r="B21" s="96" t="s">
        <v>50</v>
      </c>
      <c r="C21" s="97"/>
      <c r="D21" s="97"/>
      <c r="E21" s="98">
        <v>1</v>
      </c>
      <c r="F21" s="99"/>
      <c r="G21" s="100">
        <f t="shared" si="0"/>
        <v>0</v>
      </c>
    </row>
    <row r="22" spans="1:7" s="5" customFormat="1" ht="25.5" x14ac:dyDescent="0.2">
      <c r="A22" s="88" t="s">
        <v>51</v>
      </c>
      <c r="B22" s="73" t="s">
        <v>227</v>
      </c>
      <c r="C22" s="45" t="s">
        <v>30</v>
      </c>
      <c r="D22" s="45" t="s">
        <v>231</v>
      </c>
      <c r="E22" s="44">
        <v>1</v>
      </c>
      <c r="F22" s="32">
        <v>35900</v>
      </c>
      <c r="G22" s="30">
        <f t="shared" si="0"/>
        <v>35900</v>
      </c>
    </row>
    <row r="23" spans="1:7" s="5" customFormat="1" ht="51" x14ac:dyDescent="0.2">
      <c r="A23" s="88" t="s">
        <v>52</v>
      </c>
      <c r="B23" s="74" t="s">
        <v>228</v>
      </c>
      <c r="C23" s="75" t="s">
        <v>229</v>
      </c>
      <c r="D23" s="75" t="s">
        <v>230</v>
      </c>
      <c r="E23" s="44">
        <v>1</v>
      </c>
      <c r="F23" s="32">
        <v>53300</v>
      </c>
      <c r="G23" s="30">
        <f t="shared" si="0"/>
        <v>53300</v>
      </c>
    </row>
    <row r="24" spans="1:7" s="5" customFormat="1" ht="25.5" x14ac:dyDescent="0.2">
      <c r="A24" s="88" t="s">
        <v>53</v>
      </c>
      <c r="B24" s="117" t="s">
        <v>232</v>
      </c>
      <c r="C24" s="45" t="s">
        <v>57</v>
      </c>
      <c r="D24" s="45"/>
      <c r="E24" s="44">
        <v>1</v>
      </c>
      <c r="F24" s="32">
        <v>11332</v>
      </c>
      <c r="G24" s="30">
        <f t="shared" si="0"/>
        <v>11332</v>
      </c>
    </row>
    <row r="25" spans="1:7" s="5" customFormat="1" ht="38.25" x14ac:dyDescent="0.2">
      <c r="A25" s="88" t="s">
        <v>54</v>
      </c>
      <c r="B25" s="73" t="s">
        <v>233</v>
      </c>
      <c r="C25" s="45" t="s">
        <v>56</v>
      </c>
      <c r="D25" s="45"/>
      <c r="E25" s="44">
        <v>1</v>
      </c>
      <c r="F25" s="32">
        <f>11530-540+400</f>
        <v>11390</v>
      </c>
      <c r="G25" s="30">
        <f t="shared" si="0"/>
        <v>11390</v>
      </c>
    </row>
    <row r="26" spans="1:7" s="5" customFormat="1" ht="76.5" x14ac:dyDescent="0.2">
      <c r="A26" s="88" t="s">
        <v>55</v>
      </c>
      <c r="B26" s="118" t="s">
        <v>234</v>
      </c>
      <c r="C26" s="51" t="s">
        <v>235</v>
      </c>
      <c r="D26" s="72" t="s">
        <v>236</v>
      </c>
      <c r="E26" s="75">
        <v>1</v>
      </c>
      <c r="F26" s="32">
        <v>25955</v>
      </c>
      <c r="G26" s="30">
        <f t="shared" si="0"/>
        <v>25955</v>
      </c>
    </row>
    <row r="27" spans="1:7" s="5" customFormat="1" ht="12.75" x14ac:dyDescent="0.2">
      <c r="A27" s="88" t="s">
        <v>217</v>
      </c>
      <c r="B27" s="101" t="s">
        <v>237</v>
      </c>
      <c r="C27" s="45"/>
      <c r="D27" s="45"/>
      <c r="E27" s="44">
        <v>1</v>
      </c>
      <c r="F27" s="32">
        <v>1500</v>
      </c>
      <c r="G27" s="30">
        <f t="shared" si="0"/>
        <v>1500</v>
      </c>
    </row>
    <row r="28" spans="1:7" s="5" customFormat="1" ht="38.25" x14ac:dyDescent="0.2">
      <c r="A28" s="88" t="s">
        <v>239</v>
      </c>
      <c r="B28" s="74" t="s">
        <v>238</v>
      </c>
      <c r="C28" s="75"/>
      <c r="D28" s="75"/>
      <c r="E28" s="75">
        <v>1</v>
      </c>
      <c r="F28" s="32">
        <v>27960</v>
      </c>
      <c r="G28" s="30">
        <f t="shared" ref="G28" si="1">F28*E28</f>
        <v>27960</v>
      </c>
    </row>
    <row r="29" spans="1:7" ht="12.75" x14ac:dyDescent="0.2">
      <c r="A29" s="89"/>
      <c r="B29" s="74"/>
      <c r="C29" s="75"/>
      <c r="D29" s="75"/>
      <c r="E29" s="75"/>
      <c r="F29" s="93"/>
      <c r="G29" s="94">
        <f t="shared" si="0"/>
        <v>0</v>
      </c>
    </row>
    <row r="30" spans="1:7" ht="12.75" x14ac:dyDescent="0.2">
      <c r="A30" s="95"/>
      <c r="B30" s="96" t="s">
        <v>58</v>
      </c>
      <c r="C30" s="97"/>
      <c r="D30" s="97"/>
      <c r="E30" s="98">
        <v>1</v>
      </c>
      <c r="F30" s="99"/>
      <c r="G30" s="100">
        <f t="shared" si="0"/>
        <v>0</v>
      </c>
    </row>
    <row r="31" spans="1:7" s="5" customFormat="1" ht="38.25" x14ac:dyDescent="0.2">
      <c r="A31" s="88" t="s">
        <v>59</v>
      </c>
      <c r="B31" s="84" t="s">
        <v>240</v>
      </c>
      <c r="C31" s="75" t="s">
        <v>28</v>
      </c>
      <c r="D31" s="45"/>
      <c r="E31" s="44">
        <v>1</v>
      </c>
      <c r="F31" s="32">
        <v>12500</v>
      </c>
      <c r="G31" s="30">
        <f t="shared" si="0"/>
        <v>12500</v>
      </c>
    </row>
    <row r="32" spans="1:7" s="5" customFormat="1" ht="102" x14ac:dyDescent="0.2">
      <c r="A32" s="88" t="s">
        <v>60</v>
      </c>
      <c r="B32" s="84" t="s">
        <v>241</v>
      </c>
      <c r="C32" s="75" t="s">
        <v>24</v>
      </c>
      <c r="D32" s="45" t="s">
        <v>25</v>
      </c>
      <c r="E32" s="44">
        <v>1</v>
      </c>
      <c r="F32" s="32">
        <v>66200</v>
      </c>
      <c r="G32" s="30">
        <f t="shared" si="0"/>
        <v>66200</v>
      </c>
    </row>
    <row r="33" spans="1:7" s="5" customFormat="1" ht="12.75" x14ac:dyDescent="0.2">
      <c r="A33" s="88" t="s">
        <v>61</v>
      </c>
      <c r="B33" s="101" t="s">
        <v>237</v>
      </c>
      <c r="C33" s="45"/>
      <c r="D33" s="45"/>
      <c r="E33" s="44">
        <v>1</v>
      </c>
      <c r="F33" s="32">
        <v>1500</v>
      </c>
      <c r="G33" s="30">
        <f t="shared" si="0"/>
        <v>1500</v>
      </c>
    </row>
    <row r="34" spans="1:7" s="5" customFormat="1" ht="25.5" x14ac:dyDescent="0.2">
      <c r="A34" s="88" t="s">
        <v>62</v>
      </c>
      <c r="B34" s="117" t="s">
        <v>232</v>
      </c>
      <c r="C34" s="45" t="s">
        <v>57</v>
      </c>
      <c r="D34" s="45"/>
      <c r="E34" s="44">
        <v>1</v>
      </c>
      <c r="F34" s="32">
        <v>11332</v>
      </c>
      <c r="G34" s="30">
        <f t="shared" si="0"/>
        <v>11332</v>
      </c>
    </row>
    <row r="35" spans="1:7" s="5" customFormat="1" ht="12.75" x14ac:dyDescent="0.2">
      <c r="A35" s="88" t="s">
        <v>63</v>
      </c>
      <c r="B35" s="101" t="s">
        <v>242</v>
      </c>
      <c r="C35" s="45" t="s">
        <v>27</v>
      </c>
      <c r="D35" s="45"/>
      <c r="E35" s="44">
        <v>1</v>
      </c>
      <c r="F35" s="32">
        <v>7000</v>
      </c>
      <c r="G35" s="30">
        <f t="shared" si="0"/>
        <v>7000</v>
      </c>
    </row>
    <row r="36" spans="1:7" ht="12.75" x14ac:dyDescent="0.2">
      <c r="A36" s="89"/>
      <c r="B36" s="90"/>
      <c r="C36" s="91"/>
      <c r="D36" s="91"/>
      <c r="E36" s="92">
        <v>1</v>
      </c>
      <c r="F36" s="93"/>
      <c r="G36" s="94">
        <f t="shared" si="0"/>
        <v>0</v>
      </c>
    </row>
    <row r="37" spans="1:7" ht="12.75" x14ac:dyDescent="0.2">
      <c r="A37" s="95"/>
      <c r="B37" s="96" t="s">
        <v>64</v>
      </c>
      <c r="C37" s="97"/>
      <c r="D37" s="97"/>
      <c r="E37" s="98">
        <v>1</v>
      </c>
      <c r="F37" s="99"/>
      <c r="G37" s="100">
        <f t="shared" si="0"/>
        <v>0</v>
      </c>
    </row>
    <row r="38" spans="1:7" s="5" customFormat="1" ht="38.25" x14ac:dyDescent="0.2">
      <c r="A38" s="88" t="s">
        <v>65</v>
      </c>
      <c r="B38" s="73" t="s">
        <v>243</v>
      </c>
      <c r="C38" s="45" t="s">
        <v>75</v>
      </c>
      <c r="D38" s="45" t="s">
        <v>76</v>
      </c>
      <c r="E38" s="44">
        <v>1</v>
      </c>
      <c r="F38" s="32">
        <v>116820</v>
      </c>
      <c r="G38" s="30">
        <f t="shared" si="0"/>
        <v>116820</v>
      </c>
    </row>
    <row r="39" spans="1:7" s="5" customFormat="1" ht="123" customHeight="1" x14ac:dyDescent="0.2">
      <c r="A39" s="88" t="s">
        <v>66</v>
      </c>
      <c r="B39" s="74" t="s">
        <v>244</v>
      </c>
      <c r="C39" s="45" t="s">
        <v>77</v>
      </c>
      <c r="D39" s="45" t="s">
        <v>78</v>
      </c>
      <c r="E39" s="44">
        <v>1</v>
      </c>
      <c r="F39" s="32">
        <f>205400+11000</f>
        <v>216400</v>
      </c>
      <c r="G39" s="30">
        <f t="shared" si="0"/>
        <v>216400</v>
      </c>
    </row>
    <row r="40" spans="1:7" s="5" customFormat="1" ht="12.75" x14ac:dyDescent="0.2">
      <c r="A40" s="88" t="s">
        <v>67</v>
      </c>
      <c r="B40" s="73" t="s">
        <v>245</v>
      </c>
      <c r="C40" s="45" t="s">
        <v>79</v>
      </c>
      <c r="D40" s="45"/>
      <c r="E40" s="44">
        <v>1</v>
      </c>
      <c r="F40" s="32">
        <f>9243+534</f>
        <v>9777</v>
      </c>
      <c r="G40" s="30">
        <f t="shared" si="0"/>
        <v>9777</v>
      </c>
    </row>
    <row r="41" spans="1:7" s="5" customFormat="1" ht="25.5" x14ac:dyDescent="0.2">
      <c r="A41" s="88" t="s">
        <v>68</v>
      </c>
      <c r="B41" s="78" t="s">
        <v>246</v>
      </c>
      <c r="C41" s="45" t="s">
        <v>80</v>
      </c>
      <c r="D41" s="45" t="s">
        <v>31</v>
      </c>
      <c r="E41" s="44">
        <v>1</v>
      </c>
      <c r="F41" s="32">
        <f>32879+2000+3950</f>
        <v>38829</v>
      </c>
      <c r="G41" s="30">
        <f t="shared" si="0"/>
        <v>38829</v>
      </c>
    </row>
    <row r="42" spans="1:7" s="5" customFormat="1" ht="331.5" x14ac:dyDescent="0.2">
      <c r="A42" s="88" t="s">
        <v>69</v>
      </c>
      <c r="B42" s="80" t="s">
        <v>313</v>
      </c>
      <c r="C42" s="81" t="s">
        <v>247</v>
      </c>
      <c r="D42" s="72" t="s">
        <v>81</v>
      </c>
      <c r="E42" s="75">
        <v>1</v>
      </c>
      <c r="F42" s="32">
        <v>276100</v>
      </c>
      <c r="G42" s="30">
        <f t="shared" si="0"/>
        <v>276100</v>
      </c>
    </row>
    <row r="43" spans="1:7" s="5" customFormat="1" ht="25.5" x14ac:dyDescent="0.2">
      <c r="A43" s="88" t="s">
        <v>166</v>
      </c>
      <c r="B43" s="73" t="s">
        <v>82</v>
      </c>
      <c r="C43" s="45" t="s">
        <v>34</v>
      </c>
      <c r="D43" s="45"/>
      <c r="E43" s="44">
        <v>1</v>
      </c>
      <c r="F43" s="32">
        <v>19000</v>
      </c>
      <c r="G43" s="30">
        <f t="shared" si="0"/>
        <v>19000</v>
      </c>
    </row>
    <row r="44" spans="1:7" s="122" customFormat="1" ht="300.75" customHeight="1" x14ac:dyDescent="0.2">
      <c r="A44" s="121" t="s">
        <v>70</v>
      </c>
      <c r="B44" s="101" t="s">
        <v>308</v>
      </c>
      <c r="C44" s="86" t="s">
        <v>32</v>
      </c>
      <c r="D44" s="86" t="s">
        <v>33</v>
      </c>
      <c r="E44" s="29">
        <v>1</v>
      </c>
      <c r="F44" s="32">
        <v>179900</v>
      </c>
      <c r="G44" s="30">
        <f t="shared" si="0"/>
        <v>179900</v>
      </c>
    </row>
    <row r="45" spans="1:7" s="5" customFormat="1" ht="25.5" x14ac:dyDescent="0.2">
      <c r="A45" s="88" t="s">
        <v>71</v>
      </c>
      <c r="B45" s="78" t="s">
        <v>248</v>
      </c>
      <c r="C45" s="45" t="s">
        <v>83</v>
      </c>
      <c r="D45" s="45"/>
      <c r="E45" s="44">
        <v>1</v>
      </c>
      <c r="F45" s="32">
        <f>23090+2000</f>
        <v>25090</v>
      </c>
      <c r="G45" s="30">
        <f t="shared" si="0"/>
        <v>25090</v>
      </c>
    </row>
    <row r="46" spans="1:7" ht="12.75" x14ac:dyDescent="0.2">
      <c r="A46" s="89"/>
      <c r="B46" s="90"/>
      <c r="C46" s="91"/>
      <c r="D46" s="91"/>
      <c r="E46" s="92">
        <v>1</v>
      </c>
      <c r="F46" s="93"/>
      <c r="G46" s="94">
        <f t="shared" si="0"/>
        <v>0</v>
      </c>
    </row>
    <row r="47" spans="1:7" ht="12.75" x14ac:dyDescent="0.2">
      <c r="A47" s="95"/>
      <c r="B47" s="96" t="s">
        <v>165</v>
      </c>
      <c r="C47" s="97"/>
      <c r="D47" s="97"/>
      <c r="E47" s="98">
        <v>1</v>
      </c>
      <c r="F47" s="99"/>
      <c r="G47" s="100">
        <f t="shared" si="0"/>
        <v>0</v>
      </c>
    </row>
    <row r="48" spans="1:7" s="5" customFormat="1" ht="38.25" x14ac:dyDescent="0.2">
      <c r="A48" s="88" t="s">
        <v>84</v>
      </c>
      <c r="B48" s="73" t="s">
        <v>249</v>
      </c>
      <c r="C48" s="76" t="s">
        <v>72</v>
      </c>
      <c r="D48" s="45"/>
      <c r="E48" s="44">
        <v>1</v>
      </c>
      <c r="F48" s="32">
        <f>21321-6179+8036</f>
        <v>23178</v>
      </c>
      <c r="G48" s="30">
        <f t="shared" si="0"/>
        <v>23178</v>
      </c>
    </row>
    <row r="49" spans="1:7" s="5" customFormat="1" ht="63.75" x14ac:dyDescent="0.2">
      <c r="A49" s="88" t="s">
        <v>85</v>
      </c>
      <c r="B49" s="74" t="s">
        <v>250</v>
      </c>
      <c r="C49" s="51" t="s">
        <v>74</v>
      </c>
      <c r="D49" s="75" t="s">
        <v>73</v>
      </c>
      <c r="E49" s="44">
        <v>1</v>
      </c>
      <c r="F49" s="32">
        <v>45500</v>
      </c>
      <c r="G49" s="30">
        <f t="shared" si="0"/>
        <v>45500</v>
      </c>
    </row>
    <row r="50" spans="1:7" ht="12.75" x14ac:dyDescent="0.2">
      <c r="A50" s="89"/>
      <c r="B50" s="102"/>
      <c r="C50" s="51"/>
      <c r="D50" s="75"/>
      <c r="E50" s="75"/>
      <c r="F50" s="93"/>
      <c r="G50" s="94">
        <f t="shared" si="0"/>
        <v>0</v>
      </c>
    </row>
    <row r="51" spans="1:7" ht="12.75" x14ac:dyDescent="0.2">
      <c r="A51" s="95"/>
      <c r="B51" s="96" t="s">
        <v>167</v>
      </c>
      <c r="C51" s="97"/>
      <c r="D51" s="97"/>
      <c r="E51" s="98">
        <v>1</v>
      </c>
      <c r="F51" s="99"/>
      <c r="G51" s="100">
        <f t="shared" si="0"/>
        <v>0</v>
      </c>
    </row>
    <row r="52" spans="1:7" s="5" customFormat="1" ht="38.25" x14ac:dyDescent="0.2">
      <c r="A52" s="88" t="s">
        <v>91</v>
      </c>
      <c r="B52" s="73" t="s">
        <v>251</v>
      </c>
      <c r="C52" s="45" t="s">
        <v>86</v>
      </c>
      <c r="D52" s="45" t="s">
        <v>252</v>
      </c>
      <c r="E52" s="44">
        <v>1</v>
      </c>
      <c r="F52" s="32">
        <v>39977</v>
      </c>
      <c r="G52" s="30">
        <f t="shared" si="0"/>
        <v>39977</v>
      </c>
    </row>
    <row r="53" spans="1:7" s="122" customFormat="1" ht="63.75" x14ac:dyDescent="0.2">
      <c r="A53" s="121" t="s">
        <v>90</v>
      </c>
      <c r="B53" s="84" t="s">
        <v>307</v>
      </c>
      <c r="C53" s="29" t="s">
        <v>87</v>
      </c>
      <c r="D53" s="29" t="s">
        <v>88</v>
      </c>
      <c r="E53" s="29">
        <v>1</v>
      </c>
      <c r="F53" s="32">
        <v>10990</v>
      </c>
      <c r="G53" s="30">
        <f t="shared" si="0"/>
        <v>10990</v>
      </c>
    </row>
    <row r="54" spans="1:7" s="5" customFormat="1" ht="25.5" x14ac:dyDescent="0.2">
      <c r="A54" s="88" t="s">
        <v>92</v>
      </c>
      <c r="B54" s="73" t="s">
        <v>253</v>
      </c>
      <c r="C54" s="45" t="s">
        <v>89</v>
      </c>
      <c r="D54" s="45"/>
      <c r="E54" s="44">
        <v>1</v>
      </c>
      <c r="F54" s="32">
        <v>6187</v>
      </c>
      <c r="G54" s="30">
        <f t="shared" si="0"/>
        <v>6187</v>
      </c>
    </row>
    <row r="55" spans="1:7" ht="12.75" x14ac:dyDescent="0.2">
      <c r="A55" s="89"/>
      <c r="B55" s="90"/>
      <c r="C55" s="91"/>
      <c r="D55" s="91"/>
      <c r="E55" s="92">
        <v>1</v>
      </c>
      <c r="F55" s="93"/>
      <c r="G55" s="94">
        <f t="shared" si="0"/>
        <v>0</v>
      </c>
    </row>
    <row r="56" spans="1:7" ht="12.75" x14ac:dyDescent="0.2">
      <c r="A56" s="95"/>
      <c r="B56" s="96" t="s">
        <v>168</v>
      </c>
      <c r="C56" s="97"/>
      <c r="D56" s="97"/>
      <c r="E56" s="98">
        <v>1</v>
      </c>
      <c r="F56" s="99"/>
      <c r="G56" s="100">
        <f t="shared" si="0"/>
        <v>0</v>
      </c>
    </row>
    <row r="57" spans="1:7" s="5" customFormat="1" ht="51" x14ac:dyDescent="0.2">
      <c r="A57" s="88" t="s">
        <v>94</v>
      </c>
      <c r="B57" s="73" t="s">
        <v>254</v>
      </c>
      <c r="C57" s="45" t="s">
        <v>37</v>
      </c>
      <c r="D57" s="45"/>
      <c r="E57" s="44">
        <v>1</v>
      </c>
      <c r="F57" s="32">
        <f>13514+3300+400+876</f>
        <v>18090</v>
      </c>
      <c r="G57" s="30">
        <f t="shared" si="0"/>
        <v>18090</v>
      </c>
    </row>
    <row r="58" spans="1:7" s="5" customFormat="1" ht="25.5" x14ac:dyDescent="0.2">
      <c r="A58" s="88" t="s">
        <v>95</v>
      </c>
      <c r="B58" s="74" t="s">
        <v>255</v>
      </c>
      <c r="C58" s="76"/>
      <c r="D58" s="45"/>
      <c r="E58" s="44">
        <v>1</v>
      </c>
      <c r="F58" s="77">
        <v>5400</v>
      </c>
      <c r="G58" s="30">
        <f t="shared" si="0"/>
        <v>5400</v>
      </c>
    </row>
    <row r="59" spans="1:7" s="5" customFormat="1" ht="280.5" x14ac:dyDescent="0.2">
      <c r="A59" s="88" t="s">
        <v>96</v>
      </c>
      <c r="B59" s="82" t="s">
        <v>256</v>
      </c>
      <c r="C59" s="83" t="s">
        <v>38</v>
      </c>
      <c r="D59" s="83" t="s">
        <v>39</v>
      </c>
      <c r="E59" s="44">
        <v>1</v>
      </c>
      <c r="F59" s="32">
        <v>173350</v>
      </c>
      <c r="G59" s="30">
        <f t="shared" si="0"/>
        <v>173350</v>
      </c>
    </row>
    <row r="60" spans="1:7" s="5" customFormat="1" ht="12.75" x14ac:dyDescent="0.2">
      <c r="A60" s="88" t="s">
        <v>169</v>
      </c>
      <c r="B60" s="73" t="s">
        <v>257</v>
      </c>
      <c r="C60" s="45" t="s">
        <v>93</v>
      </c>
      <c r="D60" s="45"/>
      <c r="E60" s="44">
        <v>1</v>
      </c>
      <c r="F60" s="32">
        <v>5900</v>
      </c>
      <c r="G60" s="30">
        <f t="shared" si="0"/>
        <v>5900</v>
      </c>
    </row>
    <row r="61" spans="1:7" s="5" customFormat="1" ht="25.5" x14ac:dyDescent="0.2">
      <c r="A61" s="88" t="s">
        <v>170</v>
      </c>
      <c r="B61" s="73" t="s">
        <v>223</v>
      </c>
      <c r="C61" s="76" t="s">
        <v>259</v>
      </c>
      <c r="D61" s="45"/>
      <c r="E61" s="44">
        <v>1</v>
      </c>
      <c r="F61" s="32">
        <v>14933</v>
      </c>
      <c r="G61" s="30">
        <f t="shared" si="0"/>
        <v>14933</v>
      </c>
    </row>
    <row r="62" spans="1:7" s="5" customFormat="1" ht="38.25" x14ac:dyDescent="0.2">
      <c r="A62" s="88" t="s">
        <v>210</v>
      </c>
      <c r="B62" s="73" t="s">
        <v>258</v>
      </c>
      <c r="C62" s="45" t="s">
        <v>99</v>
      </c>
      <c r="D62" s="45"/>
      <c r="E62" s="44">
        <v>1</v>
      </c>
      <c r="F62" s="32">
        <v>13271</v>
      </c>
      <c r="G62" s="30">
        <f t="shared" si="0"/>
        <v>13271</v>
      </c>
    </row>
    <row r="63" spans="1:7" s="5" customFormat="1" ht="51" x14ac:dyDescent="0.2">
      <c r="A63" s="88" t="s">
        <v>317</v>
      </c>
      <c r="B63" s="135" t="s">
        <v>314</v>
      </c>
      <c r="C63" s="136" t="s">
        <v>315</v>
      </c>
      <c r="D63" s="137" t="s">
        <v>316</v>
      </c>
      <c r="E63" s="75">
        <v>1</v>
      </c>
      <c r="F63" s="77">
        <v>11900</v>
      </c>
      <c r="G63" s="79">
        <f t="shared" si="0"/>
        <v>11900</v>
      </c>
    </row>
    <row r="64" spans="1:7" ht="12.75" x14ac:dyDescent="0.2">
      <c r="A64" s="89"/>
      <c r="B64" s="90"/>
      <c r="C64" s="91"/>
      <c r="D64" s="91"/>
      <c r="E64" s="92">
        <v>1</v>
      </c>
      <c r="F64" s="93"/>
      <c r="G64" s="94">
        <f t="shared" si="0"/>
        <v>0</v>
      </c>
    </row>
    <row r="65" spans="1:7" ht="12.75" x14ac:dyDescent="0.2">
      <c r="A65" s="95"/>
      <c r="B65" s="96" t="s">
        <v>171</v>
      </c>
      <c r="C65" s="97"/>
      <c r="D65" s="97"/>
      <c r="E65" s="98">
        <v>1</v>
      </c>
      <c r="F65" s="99"/>
      <c r="G65" s="100">
        <f t="shared" si="0"/>
        <v>0</v>
      </c>
    </row>
    <row r="66" spans="1:7" s="5" customFormat="1" ht="25.5" x14ac:dyDescent="0.2">
      <c r="A66" s="88" t="s">
        <v>100</v>
      </c>
      <c r="B66" s="73" t="s">
        <v>223</v>
      </c>
      <c r="C66" s="76" t="s">
        <v>97</v>
      </c>
      <c r="D66" s="45"/>
      <c r="E66" s="44">
        <v>1</v>
      </c>
      <c r="F66" s="32">
        <v>13043</v>
      </c>
      <c r="G66" s="30">
        <f t="shared" si="0"/>
        <v>13043</v>
      </c>
    </row>
    <row r="67" spans="1:7" s="5" customFormat="1" ht="38.25" x14ac:dyDescent="0.2">
      <c r="A67" s="88" t="s">
        <v>101</v>
      </c>
      <c r="B67" s="73" t="s">
        <v>260</v>
      </c>
      <c r="C67" s="45" t="s">
        <v>98</v>
      </c>
      <c r="D67" s="45"/>
      <c r="E67" s="44">
        <v>1</v>
      </c>
      <c r="F67" s="32">
        <f>18037+2066+3270+2000+3300</f>
        <v>28673</v>
      </c>
      <c r="G67" s="30">
        <f t="shared" si="0"/>
        <v>28673</v>
      </c>
    </row>
    <row r="68" spans="1:7" s="5" customFormat="1" ht="12.75" x14ac:dyDescent="0.2">
      <c r="A68" s="88" t="s">
        <v>102</v>
      </c>
      <c r="B68" s="73" t="s">
        <v>261</v>
      </c>
      <c r="C68" s="45"/>
      <c r="D68" s="45"/>
      <c r="E68" s="44">
        <v>1</v>
      </c>
      <c r="F68" s="119">
        <v>0</v>
      </c>
      <c r="G68" s="30">
        <f t="shared" si="0"/>
        <v>0</v>
      </c>
    </row>
    <row r="69" spans="1:7" ht="12.75" x14ac:dyDescent="0.2">
      <c r="A69" s="89"/>
      <c r="B69" s="90"/>
      <c r="C69" s="91"/>
      <c r="D69" s="91"/>
      <c r="E69" s="92">
        <v>1</v>
      </c>
      <c r="F69" s="93"/>
      <c r="G69" s="94">
        <f t="shared" si="0"/>
        <v>0</v>
      </c>
    </row>
    <row r="70" spans="1:7" ht="12.75" x14ac:dyDescent="0.2">
      <c r="A70" s="95"/>
      <c r="B70" s="96" t="s">
        <v>172</v>
      </c>
      <c r="C70" s="97"/>
      <c r="D70" s="97"/>
      <c r="E70" s="98">
        <v>1</v>
      </c>
      <c r="F70" s="99"/>
      <c r="G70" s="100">
        <f t="shared" si="0"/>
        <v>0</v>
      </c>
    </row>
    <row r="71" spans="1:7" s="5" customFormat="1" ht="12.75" x14ac:dyDescent="0.2">
      <c r="A71" s="88" t="s">
        <v>111</v>
      </c>
      <c r="B71" s="73" t="s">
        <v>262</v>
      </c>
      <c r="C71" s="45"/>
      <c r="D71" s="45"/>
      <c r="E71" s="44">
        <v>1</v>
      </c>
      <c r="F71" s="119">
        <v>0</v>
      </c>
      <c r="G71" s="30">
        <f t="shared" si="0"/>
        <v>0</v>
      </c>
    </row>
    <row r="72" spans="1:7" s="5" customFormat="1" ht="25.5" x14ac:dyDescent="0.2">
      <c r="A72" s="88" t="s">
        <v>112</v>
      </c>
      <c r="B72" s="73" t="s">
        <v>263</v>
      </c>
      <c r="C72" s="45" t="s">
        <v>98</v>
      </c>
      <c r="D72" s="45"/>
      <c r="E72" s="44">
        <v>1</v>
      </c>
      <c r="F72" s="32">
        <f>9576+4000+4000</f>
        <v>17576</v>
      </c>
      <c r="G72" s="30">
        <f t="shared" si="0"/>
        <v>17576</v>
      </c>
    </row>
    <row r="73" spans="1:7" s="5" customFormat="1" ht="38.25" x14ac:dyDescent="0.2">
      <c r="A73" s="88" t="s">
        <v>114</v>
      </c>
      <c r="B73" s="74" t="s">
        <v>264</v>
      </c>
      <c r="C73" s="75" t="s">
        <v>35</v>
      </c>
      <c r="D73" s="75" t="s">
        <v>36</v>
      </c>
      <c r="E73" s="75">
        <v>1</v>
      </c>
      <c r="F73" s="77">
        <v>15630</v>
      </c>
      <c r="G73" s="30">
        <f t="shared" si="0"/>
        <v>15630</v>
      </c>
    </row>
    <row r="74" spans="1:7" s="5" customFormat="1" ht="25.5" x14ac:dyDescent="0.2">
      <c r="A74" s="88" t="s">
        <v>115</v>
      </c>
      <c r="B74" s="74" t="s">
        <v>265</v>
      </c>
      <c r="C74" s="75" t="s">
        <v>35</v>
      </c>
      <c r="D74" s="75" t="s">
        <v>36</v>
      </c>
      <c r="E74" s="75">
        <v>1</v>
      </c>
      <c r="F74" s="77">
        <v>16928</v>
      </c>
      <c r="G74" s="79">
        <f>F74*E74</f>
        <v>16928</v>
      </c>
    </row>
    <row r="75" spans="1:7" s="122" customFormat="1" ht="76.5" x14ac:dyDescent="0.2">
      <c r="A75" s="121" t="s">
        <v>116</v>
      </c>
      <c r="B75" s="101" t="s">
        <v>277</v>
      </c>
      <c r="C75" s="86" t="s">
        <v>98</v>
      </c>
      <c r="D75" s="86"/>
      <c r="E75" s="29">
        <v>1</v>
      </c>
      <c r="F75" s="32">
        <f>32744-5169+13329-540-540+400+400+2500+3000</f>
        <v>46124</v>
      </c>
      <c r="G75" s="30">
        <f t="shared" ref="G75:G90" si="2">F75*E75</f>
        <v>46124</v>
      </c>
    </row>
    <row r="76" spans="1:7" s="5" customFormat="1" ht="12.75" x14ac:dyDescent="0.2">
      <c r="A76" s="88" t="s">
        <v>117</v>
      </c>
      <c r="B76" s="120" t="s">
        <v>267</v>
      </c>
      <c r="C76" s="45"/>
      <c r="D76" s="45"/>
      <c r="E76" s="44">
        <v>1</v>
      </c>
      <c r="F76" s="119">
        <v>0</v>
      </c>
      <c r="G76" s="30">
        <f t="shared" si="2"/>
        <v>0</v>
      </c>
    </row>
    <row r="77" spans="1:7" s="5" customFormat="1" ht="12.75" x14ac:dyDescent="0.2">
      <c r="A77" s="88" t="s">
        <v>118</v>
      </c>
      <c r="B77" s="120" t="s">
        <v>266</v>
      </c>
      <c r="C77" s="45"/>
      <c r="D77" s="45"/>
      <c r="E77" s="44">
        <v>1</v>
      </c>
      <c r="F77" s="119">
        <v>0</v>
      </c>
      <c r="G77" s="30">
        <f t="shared" si="2"/>
        <v>0</v>
      </c>
    </row>
    <row r="78" spans="1:7" s="122" customFormat="1" ht="38.25" x14ac:dyDescent="0.2">
      <c r="A78" s="121" t="s">
        <v>119</v>
      </c>
      <c r="B78" s="84" t="s">
        <v>278</v>
      </c>
      <c r="C78" s="29" t="s">
        <v>21</v>
      </c>
      <c r="D78" s="29" t="s">
        <v>22</v>
      </c>
      <c r="E78" s="29">
        <v>1</v>
      </c>
      <c r="F78" s="32">
        <v>37520</v>
      </c>
      <c r="G78" s="30">
        <f t="shared" si="2"/>
        <v>37520</v>
      </c>
    </row>
    <row r="79" spans="1:7" s="122" customFormat="1" ht="51" x14ac:dyDescent="0.2">
      <c r="A79" s="121" t="s">
        <v>173</v>
      </c>
      <c r="B79" s="101" t="s">
        <v>306</v>
      </c>
      <c r="C79" s="86" t="s">
        <v>211</v>
      </c>
      <c r="D79" s="29" t="s">
        <v>212</v>
      </c>
      <c r="E79" s="29">
        <v>1</v>
      </c>
      <c r="F79" s="32">
        <v>142930</v>
      </c>
      <c r="G79" s="30">
        <f t="shared" si="2"/>
        <v>142930</v>
      </c>
    </row>
    <row r="80" spans="1:7" s="122" customFormat="1" ht="76.5" x14ac:dyDescent="0.2">
      <c r="A80" s="121" t="s">
        <v>174</v>
      </c>
      <c r="B80" s="101" t="s">
        <v>279</v>
      </c>
      <c r="C80" s="86" t="s">
        <v>103</v>
      </c>
      <c r="D80" s="86"/>
      <c r="E80" s="29">
        <v>1</v>
      </c>
      <c r="F80" s="32">
        <f>105200+18000</f>
        <v>123200</v>
      </c>
      <c r="G80" s="30">
        <f t="shared" si="2"/>
        <v>123200</v>
      </c>
    </row>
    <row r="81" spans="1:7" s="5" customFormat="1" ht="12.75" x14ac:dyDescent="0.2">
      <c r="A81" s="88" t="s">
        <v>175</v>
      </c>
      <c r="B81" s="73" t="s">
        <v>268</v>
      </c>
      <c r="C81" s="45"/>
      <c r="D81" s="45"/>
      <c r="E81" s="44">
        <v>1</v>
      </c>
      <c r="F81" s="119">
        <v>0</v>
      </c>
      <c r="G81" s="30">
        <f t="shared" si="2"/>
        <v>0</v>
      </c>
    </row>
    <row r="82" spans="1:7" s="5" customFormat="1" ht="12.75" x14ac:dyDescent="0.2">
      <c r="A82" s="88" t="s">
        <v>176</v>
      </c>
      <c r="B82" s="73" t="s">
        <v>269</v>
      </c>
      <c r="C82" s="45"/>
      <c r="D82" s="45"/>
      <c r="E82" s="44">
        <v>1</v>
      </c>
      <c r="F82" s="119">
        <v>0</v>
      </c>
      <c r="G82" s="30">
        <f t="shared" si="2"/>
        <v>0</v>
      </c>
    </row>
    <row r="83" spans="1:7" s="5" customFormat="1" ht="280.5" x14ac:dyDescent="0.2">
      <c r="A83" s="88" t="s">
        <v>177</v>
      </c>
      <c r="B83" s="82" t="s">
        <v>256</v>
      </c>
      <c r="C83" s="83" t="s">
        <v>38</v>
      </c>
      <c r="D83" s="83" t="s">
        <v>39</v>
      </c>
      <c r="E83" s="44">
        <v>1</v>
      </c>
      <c r="F83" s="32">
        <v>173350</v>
      </c>
      <c r="G83" s="30">
        <f t="shared" si="2"/>
        <v>173350</v>
      </c>
    </row>
    <row r="84" spans="1:7" s="122" customFormat="1" ht="25.5" x14ac:dyDescent="0.2">
      <c r="A84" s="121" t="s">
        <v>178</v>
      </c>
      <c r="B84" s="84" t="s">
        <v>280</v>
      </c>
      <c r="C84" s="29" t="s">
        <v>104</v>
      </c>
      <c r="D84" s="86" t="s">
        <v>105</v>
      </c>
      <c r="E84" s="29">
        <v>1</v>
      </c>
      <c r="F84" s="32">
        <v>19900</v>
      </c>
      <c r="G84" s="30">
        <f t="shared" si="2"/>
        <v>19900</v>
      </c>
    </row>
    <row r="85" spans="1:7" s="5" customFormat="1" ht="12.75" x14ac:dyDescent="0.2">
      <c r="A85" s="88" t="s">
        <v>179</v>
      </c>
      <c r="B85" s="73" t="s">
        <v>270</v>
      </c>
      <c r="C85" s="45"/>
      <c r="D85" s="45"/>
      <c r="E85" s="44">
        <v>1</v>
      </c>
      <c r="F85" s="119">
        <v>0</v>
      </c>
      <c r="G85" s="30">
        <f t="shared" si="2"/>
        <v>0</v>
      </c>
    </row>
    <row r="86" spans="1:7" s="5" customFormat="1" ht="12.75" x14ac:dyDescent="0.2">
      <c r="A86" s="88" t="s">
        <v>180</v>
      </c>
      <c r="B86" s="73" t="s">
        <v>271</v>
      </c>
      <c r="C86" s="45"/>
      <c r="D86" s="45"/>
      <c r="E86" s="44">
        <v>1</v>
      </c>
      <c r="F86" s="119">
        <v>0</v>
      </c>
      <c r="G86" s="30">
        <f t="shared" si="2"/>
        <v>0</v>
      </c>
    </row>
    <row r="87" spans="1:7" s="122" customFormat="1" ht="38.25" x14ac:dyDescent="0.2">
      <c r="A87" s="121" t="s">
        <v>181</v>
      </c>
      <c r="B87" s="101" t="s">
        <v>281</v>
      </c>
      <c r="C87" s="87" t="s">
        <v>106</v>
      </c>
      <c r="D87" s="86" t="s">
        <v>29</v>
      </c>
      <c r="E87" s="29">
        <v>1</v>
      </c>
      <c r="F87" s="32">
        <f>101200+20000</f>
        <v>121200</v>
      </c>
      <c r="G87" s="30">
        <f t="shared" si="2"/>
        <v>121200</v>
      </c>
    </row>
    <row r="88" spans="1:7" s="122" customFormat="1" ht="38.25" x14ac:dyDescent="0.2">
      <c r="A88" s="121" t="s">
        <v>182</v>
      </c>
      <c r="B88" s="101" t="s">
        <v>282</v>
      </c>
      <c r="C88" s="87" t="s">
        <v>106</v>
      </c>
      <c r="D88" s="86" t="s">
        <v>29</v>
      </c>
      <c r="E88" s="29">
        <v>1</v>
      </c>
      <c r="F88" s="32">
        <v>101200</v>
      </c>
      <c r="G88" s="30">
        <f t="shared" si="2"/>
        <v>101200</v>
      </c>
    </row>
    <row r="89" spans="1:7" s="122" customFormat="1" ht="51" x14ac:dyDescent="0.2">
      <c r="A89" s="121" t="s">
        <v>183</v>
      </c>
      <c r="B89" s="84" t="s">
        <v>283</v>
      </c>
      <c r="C89" s="86" t="s">
        <v>107</v>
      </c>
      <c r="D89" s="86" t="s">
        <v>108</v>
      </c>
      <c r="E89" s="29">
        <v>1</v>
      </c>
      <c r="F89" s="32">
        <f>31055+3000+12000</f>
        <v>46055</v>
      </c>
      <c r="G89" s="30">
        <f t="shared" si="2"/>
        <v>46055</v>
      </c>
    </row>
    <row r="90" spans="1:7" s="5" customFormat="1" ht="12.75" x14ac:dyDescent="0.2">
      <c r="A90" s="88" t="s">
        <v>213</v>
      </c>
      <c r="B90" s="84" t="s">
        <v>214</v>
      </c>
      <c r="C90" s="45" t="s">
        <v>215</v>
      </c>
      <c r="D90" s="45"/>
      <c r="E90" s="44">
        <v>1</v>
      </c>
      <c r="F90" s="32">
        <v>5600</v>
      </c>
      <c r="G90" s="30">
        <f t="shared" si="2"/>
        <v>5600</v>
      </c>
    </row>
    <row r="91" spans="1:7" s="5" customFormat="1" ht="12.75" x14ac:dyDescent="0.2">
      <c r="A91" s="88"/>
      <c r="B91" s="74"/>
      <c r="C91" s="45"/>
      <c r="D91" s="45"/>
      <c r="E91" s="44"/>
      <c r="F91" s="32"/>
      <c r="G91" s="30"/>
    </row>
    <row r="92" spans="1:7" ht="20.100000000000001" customHeight="1" x14ac:dyDescent="0.2">
      <c r="A92" s="103"/>
      <c r="B92" s="104" t="s">
        <v>110</v>
      </c>
      <c r="C92" s="105"/>
      <c r="D92" s="105"/>
      <c r="E92" s="106">
        <v>1</v>
      </c>
      <c r="F92" s="107"/>
      <c r="G92" s="108">
        <f>F92*E92</f>
        <v>0</v>
      </c>
    </row>
    <row r="93" spans="1:7" ht="12.75" x14ac:dyDescent="0.2">
      <c r="A93" s="95"/>
      <c r="B93" s="96" t="s">
        <v>109</v>
      </c>
      <c r="C93" s="97"/>
      <c r="D93" s="97"/>
      <c r="E93" s="98">
        <v>1</v>
      </c>
      <c r="F93" s="99"/>
      <c r="G93" s="100">
        <f t="shared" ref="G93:G130" si="3">F93*E93</f>
        <v>0</v>
      </c>
    </row>
    <row r="94" spans="1:7" s="122" customFormat="1" ht="25.5" x14ac:dyDescent="0.2">
      <c r="A94" s="121" t="s">
        <v>123</v>
      </c>
      <c r="B94" s="101" t="s">
        <v>284</v>
      </c>
      <c r="C94" s="87" t="s">
        <v>113</v>
      </c>
      <c r="D94" s="86"/>
      <c r="E94" s="29">
        <v>1</v>
      </c>
      <c r="F94" s="32">
        <f>10724+400-540</f>
        <v>10584</v>
      </c>
      <c r="G94" s="30">
        <f t="shared" si="3"/>
        <v>10584</v>
      </c>
    </row>
    <row r="95" spans="1:7" s="5" customFormat="1" ht="12.75" x14ac:dyDescent="0.2">
      <c r="A95" s="88" t="s">
        <v>124</v>
      </c>
      <c r="B95" s="73" t="s">
        <v>237</v>
      </c>
      <c r="C95" s="45"/>
      <c r="D95" s="45"/>
      <c r="E95" s="44">
        <v>1</v>
      </c>
      <c r="F95" s="32">
        <v>1500</v>
      </c>
      <c r="G95" s="30">
        <f t="shared" si="3"/>
        <v>1500</v>
      </c>
    </row>
    <row r="96" spans="1:7" s="122" customFormat="1" ht="89.25" x14ac:dyDescent="0.2">
      <c r="A96" s="121" t="s">
        <v>125</v>
      </c>
      <c r="B96" s="84" t="s">
        <v>285</v>
      </c>
      <c r="C96" s="29" t="s">
        <v>24</v>
      </c>
      <c r="D96" s="86" t="s">
        <v>120</v>
      </c>
      <c r="E96" s="29">
        <v>1</v>
      </c>
      <c r="F96" s="32">
        <v>36600</v>
      </c>
      <c r="G96" s="30">
        <f t="shared" si="3"/>
        <v>36600</v>
      </c>
    </row>
    <row r="97" spans="1:7" s="122" customFormat="1" ht="25.5" x14ac:dyDescent="0.2">
      <c r="A97" s="121" t="s">
        <v>128</v>
      </c>
      <c r="B97" s="101" t="s">
        <v>286</v>
      </c>
      <c r="C97" s="87" t="s">
        <v>122</v>
      </c>
      <c r="D97" s="86"/>
      <c r="E97" s="29">
        <v>1</v>
      </c>
      <c r="F97" s="32">
        <v>5775</v>
      </c>
      <c r="G97" s="30">
        <f t="shared" si="3"/>
        <v>5775</v>
      </c>
    </row>
    <row r="98" spans="1:7" s="5" customFormat="1" ht="12.75" x14ac:dyDescent="0.2">
      <c r="A98" s="88" t="s">
        <v>184</v>
      </c>
      <c r="B98" s="73" t="s">
        <v>272</v>
      </c>
      <c r="C98" s="45"/>
      <c r="D98" s="45"/>
      <c r="E98" s="44">
        <v>1</v>
      </c>
      <c r="F98" s="119">
        <v>0</v>
      </c>
      <c r="G98" s="30">
        <f t="shared" si="3"/>
        <v>0</v>
      </c>
    </row>
    <row r="99" spans="1:7" s="5" customFormat="1" ht="25.5" x14ac:dyDescent="0.2">
      <c r="A99" s="88" t="s">
        <v>185</v>
      </c>
      <c r="B99" s="117" t="s">
        <v>273</v>
      </c>
      <c r="C99" s="45" t="s">
        <v>121</v>
      </c>
      <c r="D99" s="45"/>
      <c r="E99" s="44">
        <v>1</v>
      </c>
      <c r="F99" s="32">
        <v>18575</v>
      </c>
      <c r="G99" s="30">
        <f t="shared" si="3"/>
        <v>18575</v>
      </c>
    </row>
    <row r="100" spans="1:7" s="5" customFormat="1" ht="12.75" x14ac:dyDescent="0.2">
      <c r="A100" s="88"/>
      <c r="B100" s="74"/>
      <c r="C100" s="45"/>
      <c r="D100" s="45"/>
      <c r="E100" s="44"/>
      <c r="F100" s="32"/>
      <c r="G100" s="30"/>
    </row>
    <row r="101" spans="1:7" ht="12.75" x14ac:dyDescent="0.2">
      <c r="A101" s="95"/>
      <c r="B101" s="96" t="s">
        <v>186</v>
      </c>
      <c r="C101" s="97"/>
      <c r="D101" s="97"/>
      <c r="E101" s="98">
        <v>1</v>
      </c>
      <c r="F101" s="99"/>
      <c r="G101" s="100">
        <f t="shared" ref="G101" si="4">F101*E101</f>
        <v>0</v>
      </c>
    </row>
    <row r="102" spans="1:7" s="122" customFormat="1" ht="38.25" x14ac:dyDescent="0.2">
      <c r="A102" s="121" t="s">
        <v>129</v>
      </c>
      <c r="B102" s="101" t="s">
        <v>287</v>
      </c>
      <c r="C102" s="87" t="s">
        <v>126</v>
      </c>
      <c r="D102" s="86"/>
      <c r="E102" s="29">
        <v>1</v>
      </c>
      <c r="F102" s="32">
        <f>14733+6110</f>
        <v>20843</v>
      </c>
      <c r="G102" s="30">
        <f t="shared" si="3"/>
        <v>20843</v>
      </c>
    </row>
    <row r="103" spans="1:7" s="122" customFormat="1" ht="76.5" x14ac:dyDescent="0.2">
      <c r="A103" s="121" t="s">
        <v>130</v>
      </c>
      <c r="B103" s="84" t="s">
        <v>305</v>
      </c>
      <c r="C103" s="29" t="s">
        <v>127</v>
      </c>
      <c r="D103" s="29" t="s">
        <v>25</v>
      </c>
      <c r="E103" s="29">
        <v>1</v>
      </c>
      <c r="F103" s="32">
        <v>62593</v>
      </c>
      <c r="G103" s="30">
        <f t="shared" si="3"/>
        <v>62593</v>
      </c>
    </row>
    <row r="104" spans="1:7" s="5" customFormat="1" ht="12.75" x14ac:dyDescent="0.2">
      <c r="A104" s="88" t="s">
        <v>131</v>
      </c>
      <c r="B104" s="73" t="s">
        <v>274</v>
      </c>
      <c r="C104" s="45"/>
      <c r="D104" s="45"/>
      <c r="E104" s="44">
        <v>1</v>
      </c>
      <c r="F104" s="119">
        <v>0</v>
      </c>
      <c r="G104" s="30">
        <f t="shared" si="3"/>
        <v>0</v>
      </c>
    </row>
    <row r="105" spans="1:7" s="5" customFormat="1" ht="38.25" x14ac:dyDescent="0.2">
      <c r="A105" s="88" t="s">
        <v>187</v>
      </c>
      <c r="B105" s="74" t="s">
        <v>264</v>
      </c>
      <c r="C105" s="75" t="s">
        <v>35</v>
      </c>
      <c r="D105" s="75" t="s">
        <v>36</v>
      </c>
      <c r="E105" s="75">
        <v>1</v>
      </c>
      <c r="F105" s="77">
        <v>15630</v>
      </c>
      <c r="G105" s="30">
        <f t="shared" si="3"/>
        <v>15630</v>
      </c>
    </row>
    <row r="106" spans="1:7" s="5" customFormat="1" ht="12.75" x14ac:dyDescent="0.2">
      <c r="A106" s="88"/>
      <c r="B106" s="74"/>
      <c r="C106" s="45"/>
      <c r="D106" s="45"/>
      <c r="E106" s="44"/>
      <c r="F106" s="32"/>
      <c r="G106" s="30"/>
    </row>
    <row r="107" spans="1:7" ht="12.75" x14ac:dyDescent="0.2">
      <c r="A107" s="95"/>
      <c r="B107" s="96" t="s">
        <v>188</v>
      </c>
      <c r="C107" s="97"/>
      <c r="D107" s="97"/>
      <c r="E107" s="98">
        <v>1</v>
      </c>
      <c r="F107" s="99"/>
      <c r="G107" s="100">
        <f t="shared" ref="G107" si="5">F107*E107</f>
        <v>0</v>
      </c>
    </row>
    <row r="108" spans="1:7" s="122" customFormat="1" ht="51" x14ac:dyDescent="0.2">
      <c r="A108" s="121" t="s">
        <v>133</v>
      </c>
      <c r="B108" s="101" t="s">
        <v>288</v>
      </c>
      <c r="C108" s="87" t="s">
        <v>132</v>
      </c>
      <c r="D108" s="86"/>
      <c r="E108" s="29">
        <v>1</v>
      </c>
      <c r="F108" s="32">
        <f>18305+718+718+3300</f>
        <v>23041</v>
      </c>
      <c r="G108" s="30">
        <f t="shared" si="3"/>
        <v>23041</v>
      </c>
    </row>
    <row r="109" spans="1:7" s="5" customFormat="1" ht="12.75" x14ac:dyDescent="0.2">
      <c r="A109" s="88" t="s">
        <v>189</v>
      </c>
      <c r="B109" s="73" t="s">
        <v>261</v>
      </c>
      <c r="C109" s="45"/>
      <c r="D109" s="45"/>
      <c r="E109" s="44">
        <v>1</v>
      </c>
      <c r="F109" s="119">
        <v>0</v>
      </c>
      <c r="G109" s="30">
        <f t="shared" si="3"/>
        <v>0</v>
      </c>
    </row>
    <row r="110" spans="1:7" s="5" customFormat="1" ht="280.5" x14ac:dyDescent="0.2">
      <c r="A110" s="88" t="s">
        <v>190</v>
      </c>
      <c r="B110" s="82" t="s">
        <v>256</v>
      </c>
      <c r="C110" s="83" t="s">
        <v>38</v>
      </c>
      <c r="D110" s="83" t="s">
        <v>39</v>
      </c>
      <c r="E110" s="44">
        <v>1</v>
      </c>
      <c r="F110" s="32">
        <v>173350</v>
      </c>
      <c r="G110" s="30">
        <f t="shared" si="3"/>
        <v>173350</v>
      </c>
    </row>
    <row r="111" spans="1:7" s="5" customFormat="1" ht="12.75" x14ac:dyDescent="0.2">
      <c r="A111" s="88"/>
      <c r="B111" s="74"/>
      <c r="C111" s="45"/>
      <c r="D111" s="45"/>
      <c r="E111" s="44"/>
      <c r="F111" s="32"/>
      <c r="G111" s="30"/>
    </row>
    <row r="112" spans="1:7" ht="12.75" x14ac:dyDescent="0.2">
      <c r="A112" s="95"/>
      <c r="B112" s="96" t="s">
        <v>191</v>
      </c>
      <c r="C112" s="97"/>
      <c r="D112" s="97"/>
      <c r="E112" s="98">
        <v>1</v>
      </c>
      <c r="F112" s="99"/>
      <c r="G112" s="100">
        <f t="shared" ref="G112:G113" si="6">F112*E112</f>
        <v>0</v>
      </c>
    </row>
    <row r="113" spans="1:7" s="5" customFormat="1" ht="25.5" x14ac:dyDescent="0.2">
      <c r="A113" s="88" t="s">
        <v>135</v>
      </c>
      <c r="B113" s="73" t="s">
        <v>223</v>
      </c>
      <c r="C113" s="76" t="s">
        <v>275</v>
      </c>
      <c r="D113" s="45"/>
      <c r="E113" s="44">
        <v>1</v>
      </c>
      <c r="F113" s="32">
        <v>11508</v>
      </c>
      <c r="G113" s="30">
        <f t="shared" si="6"/>
        <v>11508</v>
      </c>
    </row>
    <row r="114" spans="1:7" s="5" customFormat="1" ht="12.75" x14ac:dyDescent="0.2">
      <c r="A114" s="88"/>
      <c r="B114" s="74"/>
      <c r="C114" s="45"/>
      <c r="D114" s="45"/>
      <c r="E114" s="44"/>
      <c r="F114" s="32"/>
      <c r="G114" s="30"/>
    </row>
    <row r="115" spans="1:7" ht="20.100000000000001" customHeight="1" x14ac:dyDescent="0.2">
      <c r="A115" s="103"/>
      <c r="B115" s="104" t="s">
        <v>134</v>
      </c>
      <c r="C115" s="105"/>
      <c r="D115" s="105"/>
      <c r="E115" s="106">
        <v>1</v>
      </c>
      <c r="F115" s="107"/>
      <c r="G115" s="108">
        <f>F115*E115</f>
        <v>0</v>
      </c>
    </row>
    <row r="116" spans="1:7" ht="12.75" x14ac:dyDescent="0.2">
      <c r="A116" s="95"/>
      <c r="B116" s="96" t="s">
        <v>192</v>
      </c>
      <c r="C116" s="97"/>
      <c r="D116" s="97"/>
      <c r="E116" s="98">
        <v>1</v>
      </c>
      <c r="F116" s="99"/>
      <c r="G116" s="100">
        <f t="shared" ref="G116:G117" si="7">F116*E116</f>
        <v>0</v>
      </c>
    </row>
    <row r="117" spans="1:7" s="122" customFormat="1" ht="38.25" x14ac:dyDescent="0.2">
      <c r="A117" s="121" t="s">
        <v>139</v>
      </c>
      <c r="B117" s="84" t="s">
        <v>289</v>
      </c>
      <c r="C117" s="29" t="s">
        <v>23</v>
      </c>
      <c r="D117" s="29" t="s">
        <v>22</v>
      </c>
      <c r="E117" s="29">
        <v>1</v>
      </c>
      <c r="F117" s="32">
        <v>24780</v>
      </c>
      <c r="G117" s="30">
        <f t="shared" si="7"/>
        <v>24780</v>
      </c>
    </row>
    <row r="118" spans="1:7" s="122" customFormat="1" ht="25.5" x14ac:dyDescent="0.2">
      <c r="A118" s="121" t="s">
        <v>140</v>
      </c>
      <c r="B118" s="84" t="s">
        <v>136</v>
      </c>
      <c r="C118" s="29" t="s">
        <v>137</v>
      </c>
      <c r="D118" s="29" t="s">
        <v>138</v>
      </c>
      <c r="E118" s="29">
        <v>1</v>
      </c>
      <c r="F118" s="32">
        <v>27550</v>
      </c>
      <c r="G118" s="30">
        <f>F118*E118</f>
        <v>27550</v>
      </c>
    </row>
    <row r="119" spans="1:7" s="5" customFormat="1" ht="25.5" x14ac:dyDescent="0.2">
      <c r="A119" s="88" t="s">
        <v>141</v>
      </c>
      <c r="B119" s="73" t="s">
        <v>223</v>
      </c>
      <c r="C119" s="76" t="s">
        <v>276</v>
      </c>
      <c r="D119" s="45"/>
      <c r="E119" s="44">
        <v>1</v>
      </c>
      <c r="F119" s="32">
        <v>11508</v>
      </c>
      <c r="G119" s="30">
        <f t="shared" ref="G119:G121" si="8">F119*E119</f>
        <v>11508</v>
      </c>
    </row>
    <row r="120" spans="1:7" s="127" customFormat="1" ht="12.75" x14ac:dyDescent="0.2">
      <c r="A120" s="123"/>
      <c r="B120" s="124"/>
      <c r="C120" s="125"/>
      <c r="D120" s="125"/>
      <c r="E120" s="126">
        <v>1</v>
      </c>
      <c r="F120" s="93"/>
      <c r="G120" s="94">
        <f t="shared" si="8"/>
        <v>0</v>
      </c>
    </row>
    <row r="121" spans="1:7" ht="12.75" x14ac:dyDescent="0.2">
      <c r="A121" s="95"/>
      <c r="B121" s="96" t="s">
        <v>193</v>
      </c>
      <c r="C121" s="97"/>
      <c r="D121" s="97"/>
      <c r="E121" s="98">
        <v>1</v>
      </c>
      <c r="F121" s="99"/>
      <c r="G121" s="100">
        <f t="shared" si="8"/>
        <v>0</v>
      </c>
    </row>
    <row r="122" spans="1:7" s="5" customFormat="1" ht="51" x14ac:dyDescent="0.2">
      <c r="A122" s="88" t="s">
        <v>147</v>
      </c>
      <c r="B122" s="73" t="s">
        <v>296</v>
      </c>
      <c r="C122" s="76" t="s">
        <v>72</v>
      </c>
      <c r="D122" s="45"/>
      <c r="E122" s="44">
        <v>1</v>
      </c>
      <c r="F122" s="32">
        <f>13678+4331+400</f>
        <v>18409</v>
      </c>
      <c r="G122" s="30">
        <f t="shared" si="3"/>
        <v>18409</v>
      </c>
    </row>
    <row r="123" spans="1:7" s="5" customFormat="1" ht="25.5" x14ac:dyDescent="0.2">
      <c r="A123" s="88" t="s">
        <v>148</v>
      </c>
      <c r="B123" s="74" t="s">
        <v>294</v>
      </c>
      <c r="C123" s="75" t="s">
        <v>35</v>
      </c>
      <c r="D123" s="75" t="s">
        <v>36</v>
      </c>
      <c r="E123" s="75">
        <v>1</v>
      </c>
      <c r="F123" s="77">
        <v>14470</v>
      </c>
      <c r="G123" s="79">
        <f t="shared" si="3"/>
        <v>14470</v>
      </c>
    </row>
    <row r="124" spans="1:7" s="5" customFormat="1" ht="25.5" x14ac:dyDescent="0.2">
      <c r="A124" s="88" t="s">
        <v>149</v>
      </c>
      <c r="B124" s="74" t="s">
        <v>295</v>
      </c>
      <c r="C124" s="75" t="s">
        <v>35</v>
      </c>
      <c r="D124" s="75" t="s">
        <v>36</v>
      </c>
      <c r="E124" s="75">
        <v>1</v>
      </c>
      <c r="F124" s="77">
        <v>15700</v>
      </c>
      <c r="G124" s="79">
        <f>F124*E124</f>
        <v>15700</v>
      </c>
    </row>
    <row r="125" spans="1:7" s="5" customFormat="1" ht="51" x14ac:dyDescent="0.2">
      <c r="A125" s="88" t="s">
        <v>150</v>
      </c>
      <c r="B125" s="74" t="s">
        <v>293</v>
      </c>
      <c r="C125" s="45" t="s">
        <v>143</v>
      </c>
      <c r="D125" s="45" t="s">
        <v>142</v>
      </c>
      <c r="E125" s="44">
        <v>1</v>
      </c>
      <c r="F125" s="32">
        <v>8390</v>
      </c>
      <c r="G125" s="30">
        <f t="shared" si="3"/>
        <v>8390</v>
      </c>
    </row>
    <row r="126" spans="1:7" s="5" customFormat="1" ht="63.75" x14ac:dyDescent="0.2">
      <c r="A126" s="88" t="s">
        <v>194</v>
      </c>
      <c r="B126" s="74" t="s">
        <v>292</v>
      </c>
      <c r="C126" s="45" t="s">
        <v>144</v>
      </c>
      <c r="D126" s="45" t="s">
        <v>145</v>
      </c>
      <c r="E126" s="44">
        <v>1</v>
      </c>
      <c r="F126" s="32">
        <v>7990</v>
      </c>
      <c r="G126" s="30">
        <f t="shared" si="3"/>
        <v>7990</v>
      </c>
    </row>
    <row r="127" spans="1:7" s="5" customFormat="1" ht="25.5" x14ac:dyDescent="0.2">
      <c r="A127" s="88" t="s">
        <v>195</v>
      </c>
      <c r="B127" s="78" t="s">
        <v>291</v>
      </c>
      <c r="C127" s="45" t="s">
        <v>146</v>
      </c>
      <c r="D127" s="45" t="s">
        <v>31</v>
      </c>
      <c r="E127" s="44">
        <v>1</v>
      </c>
      <c r="F127" s="32">
        <f>15379+2000+3950</f>
        <v>21329</v>
      </c>
      <c r="G127" s="30">
        <f t="shared" si="3"/>
        <v>21329</v>
      </c>
    </row>
    <row r="128" spans="1:7" s="5" customFormat="1" ht="89.25" x14ac:dyDescent="0.2">
      <c r="A128" s="88" t="s">
        <v>196</v>
      </c>
      <c r="B128" s="74" t="s">
        <v>290</v>
      </c>
      <c r="C128" s="75" t="s">
        <v>24</v>
      </c>
      <c r="D128" s="45" t="s">
        <v>25</v>
      </c>
      <c r="E128" s="44">
        <v>1</v>
      </c>
      <c r="F128" s="32">
        <v>42000</v>
      </c>
      <c r="G128" s="30">
        <f t="shared" si="3"/>
        <v>42000</v>
      </c>
    </row>
    <row r="129" spans="1:7" s="5" customFormat="1" ht="12.75" x14ac:dyDescent="0.2">
      <c r="A129" s="88" t="s">
        <v>197</v>
      </c>
      <c r="B129" s="73" t="s">
        <v>237</v>
      </c>
      <c r="C129" s="45"/>
      <c r="D129" s="45"/>
      <c r="E129" s="44">
        <v>1</v>
      </c>
      <c r="F129" s="32">
        <v>1500</v>
      </c>
      <c r="G129" s="30">
        <f t="shared" si="3"/>
        <v>1500</v>
      </c>
    </row>
    <row r="130" spans="1:7" s="5" customFormat="1" ht="12.75" x14ac:dyDescent="0.2">
      <c r="A130" s="88" t="s">
        <v>198</v>
      </c>
      <c r="B130" s="73" t="s">
        <v>272</v>
      </c>
      <c r="C130" s="45"/>
      <c r="D130" s="45"/>
      <c r="E130" s="44">
        <v>1</v>
      </c>
      <c r="F130" s="119">
        <v>0</v>
      </c>
      <c r="G130" s="30">
        <f t="shared" si="3"/>
        <v>0</v>
      </c>
    </row>
    <row r="131" spans="1:7" s="5" customFormat="1" ht="12.75" x14ac:dyDescent="0.2">
      <c r="A131" s="88"/>
      <c r="B131" s="74"/>
      <c r="C131" s="45"/>
      <c r="D131" s="45"/>
      <c r="E131" s="44"/>
      <c r="F131" s="32"/>
      <c r="G131" s="30"/>
    </row>
    <row r="132" spans="1:7" ht="12.75" x14ac:dyDescent="0.2">
      <c r="A132" s="95"/>
      <c r="B132" s="96" t="s">
        <v>199</v>
      </c>
      <c r="C132" s="97"/>
      <c r="D132" s="97"/>
      <c r="E132" s="98">
        <v>1</v>
      </c>
      <c r="F132" s="99"/>
      <c r="G132" s="100">
        <f t="shared" ref="G132:G136" si="9">F132*E132</f>
        <v>0</v>
      </c>
    </row>
    <row r="133" spans="1:7" s="5" customFormat="1" ht="38.25" x14ac:dyDescent="0.2">
      <c r="A133" s="88" t="s">
        <v>151</v>
      </c>
      <c r="B133" s="73" t="s">
        <v>298</v>
      </c>
      <c r="C133" s="76" t="s">
        <v>218</v>
      </c>
      <c r="D133" s="45"/>
      <c r="E133" s="44">
        <v>1</v>
      </c>
      <c r="F133" s="32">
        <f>12408+1450+2000</f>
        <v>15858</v>
      </c>
      <c r="G133" s="30">
        <f t="shared" si="9"/>
        <v>15858</v>
      </c>
    </row>
    <row r="134" spans="1:7" s="122" customFormat="1" ht="76.5" x14ac:dyDescent="0.2">
      <c r="A134" s="121" t="s">
        <v>153</v>
      </c>
      <c r="B134" s="84" t="s">
        <v>305</v>
      </c>
      <c r="C134" s="29" t="s">
        <v>127</v>
      </c>
      <c r="D134" s="29" t="s">
        <v>25</v>
      </c>
      <c r="E134" s="29">
        <v>1</v>
      </c>
      <c r="F134" s="32">
        <v>62593</v>
      </c>
      <c r="G134" s="30">
        <f t="shared" si="9"/>
        <v>62593</v>
      </c>
    </row>
    <row r="135" spans="1:7" s="5" customFormat="1" ht="12.75" x14ac:dyDescent="0.2">
      <c r="A135" s="88" t="s">
        <v>154</v>
      </c>
      <c r="B135" s="73" t="s">
        <v>297</v>
      </c>
      <c r="C135" s="45"/>
      <c r="D135" s="45"/>
      <c r="E135" s="44">
        <v>1</v>
      </c>
      <c r="F135" s="119">
        <v>0</v>
      </c>
      <c r="G135" s="30">
        <f t="shared" si="9"/>
        <v>0</v>
      </c>
    </row>
    <row r="136" spans="1:7" s="5" customFormat="1" ht="25.5" x14ac:dyDescent="0.2">
      <c r="A136" s="88" t="s">
        <v>155</v>
      </c>
      <c r="B136" s="74" t="s">
        <v>294</v>
      </c>
      <c r="C136" s="75" t="s">
        <v>35</v>
      </c>
      <c r="D136" s="75" t="s">
        <v>36</v>
      </c>
      <c r="E136" s="75">
        <v>1</v>
      </c>
      <c r="F136" s="77">
        <v>14470</v>
      </c>
      <c r="G136" s="79">
        <f t="shared" si="9"/>
        <v>14470</v>
      </c>
    </row>
    <row r="137" spans="1:7" s="5" customFormat="1" ht="12.75" x14ac:dyDescent="0.2">
      <c r="A137" s="88"/>
      <c r="B137" s="74"/>
      <c r="C137" s="45"/>
      <c r="D137" s="45"/>
      <c r="E137" s="44"/>
      <c r="F137" s="32"/>
      <c r="G137" s="30"/>
    </row>
    <row r="138" spans="1:7" ht="12.75" x14ac:dyDescent="0.2">
      <c r="A138" s="95"/>
      <c r="B138" s="96" t="s">
        <v>200</v>
      </c>
      <c r="C138" s="97"/>
      <c r="D138" s="97"/>
      <c r="E138" s="98">
        <v>1</v>
      </c>
      <c r="F138" s="99"/>
      <c r="G138" s="100">
        <f t="shared" ref="G138:G156" si="10">F138*E138</f>
        <v>0</v>
      </c>
    </row>
    <row r="139" spans="1:7" s="5" customFormat="1" ht="51" x14ac:dyDescent="0.2">
      <c r="A139" s="88" t="s">
        <v>152</v>
      </c>
      <c r="B139" s="73" t="s">
        <v>300</v>
      </c>
      <c r="C139" s="76" t="s">
        <v>132</v>
      </c>
      <c r="D139" s="45"/>
      <c r="E139" s="44">
        <v>1</v>
      </c>
      <c r="F139" s="32">
        <f>18305+718+718+3300</f>
        <v>23041</v>
      </c>
      <c r="G139" s="30">
        <f t="shared" si="10"/>
        <v>23041</v>
      </c>
    </row>
    <row r="140" spans="1:7" s="5" customFormat="1" ht="12.75" x14ac:dyDescent="0.2">
      <c r="A140" s="88" t="s">
        <v>201</v>
      </c>
      <c r="B140" s="73" t="s">
        <v>299</v>
      </c>
      <c r="C140" s="45"/>
      <c r="D140" s="45"/>
      <c r="E140" s="44">
        <v>1</v>
      </c>
      <c r="F140" s="119">
        <v>0</v>
      </c>
      <c r="G140" s="30">
        <f t="shared" si="10"/>
        <v>0</v>
      </c>
    </row>
    <row r="141" spans="1:7" s="5" customFormat="1" ht="280.5" x14ac:dyDescent="0.2">
      <c r="A141" s="88" t="s">
        <v>202</v>
      </c>
      <c r="B141" s="82" t="s">
        <v>256</v>
      </c>
      <c r="C141" s="83" t="s">
        <v>38</v>
      </c>
      <c r="D141" s="83" t="s">
        <v>39</v>
      </c>
      <c r="E141" s="44">
        <v>1</v>
      </c>
      <c r="F141" s="32">
        <v>173350</v>
      </c>
      <c r="G141" s="30">
        <f t="shared" si="10"/>
        <v>173350</v>
      </c>
    </row>
    <row r="142" spans="1:7" s="5" customFormat="1" ht="25.5" x14ac:dyDescent="0.2">
      <c r="A142" s="88" t="s">
        <v>203</v>
      </c>
      <c r="B142" s="117" t="s">
        <v>273</v>
      </c>
      <c r="C142" s="45" t="s">
        <v>156</v>
      </c>
      <c r="D142" s="45"/>
      <c r="E142" s="44">
        <v>1</v>
      </c>
      <c r="F142" s="32">
        <v>16740</v>
      </c>
      <c r="G142" s="30">
        <f t="shared" si="10"/>
        <v>16740</v>
      </c>
    </row>
    <row r="143" spans="1:7" s="5" customFormat="1" ht="12.75" x14ac:dyDescent="0.2">
      <c r="A143" s="88"/>
      <c r="B143" s="74"/>
      <c r="C143" s="45"/>
      <c r="D143" s="45"/>
      <c r="E143" s="44"/>
      <c r="F143" s="32"/>
      <c r="G143" s="30"/>
    </row>
    <row r="144" spans="1:7" ht="12.75" x14ac:dyDescent="0.2">
      <c r="A144" s="95"/>
      <c r="B144" s="96" t="s">
        <v>204</v>
      </c>
      <c r="C144" s="97"/>
      <c r="D144" s="97"/>
      <c r="E144" s="98">
        <v>1</v>
      </c>
      <c r="F144" s="99"/>
      <c r="G144" s="100">
        <f t="shared" ref="G144:G145" si="11">F144*E144</f>
        <v>0</v>
      </c>
    </row>
    <row r="145" spans="1:7" s="5" customFormat="1" ht="12.75" x14ac:dyDescent="0.2">
      <c r="A145" s="88" t="s">
        <v>158</v>
      </c>
      <c r="B145" s="73" t="s">
        <v>301</v>
      </c>
      <c r="C145" s="45"/>
      <c r="D145" s="45"/>
      <c r="E145" s="44">
        <v>1</v>
      </c>
      <c r="F145" s="119">
        <v>0</v>
      </c>
      <c r="G145" s="30">
        <f t="shared" si="11"/>
        <v>0</v>
      </c>
    </row>
    <row r="146" spans="1:7" s="5" customFormat="1" ht="12.75" x14ac:dyDescent="0.2">
      <c r="A146" s="88"/>
      <c r="B146" s="74"/>
      <c r="C146" s="45"/>
      <c r="D146" s="45"/>
      <c r="E146" s="44"/>
      <c r="F146" s="32"/>
      <c r="G146" s="30"/>
    </row>
    <row r="147" spans="1:7" ht="20.100000000000001" customHeight="1" x14ac:dyDescent="0.2">
      <c r="A147" s="103"/>
      <c r="B147" s="104" t="s">
        <v>157</v>
      </c>
      <c r="C147" s="105"/>
      <c r="D147" s="105"/>
      <c r="E147" s="106">
        <v>1</v>
      </c>
      <c r="F147" s="107"/>
      <c r="G147" s="108">
        <f>F147*E147</f>
        <v>0</v>
      </c>
    </row>
    <row r="148" spans="1:7" ht="12.75" x14ac:dyDescent="0.2">
      <c r="A148" s="95"/>
      <c r="B148" s="96" t="s">
        <v>205</v>
      </c>
      <c r="C148" s="97"/>
      <c r="D148" s="97"/>
      <c r="E148" s="98">
        <v>1</v>
      </c>
      <c r="F148" s="99"/>
      <c r="G148" s="100">
        <f t="shared" ref="G148:G149" si="12">F148*E148</f>
        <v>0</v>
      </c>
    </row>
    <row r="149" spans="1:7" s="5" customFormat="1" ht="38.25" x14ac:dyDescent="0.2">
      <c r="A149" s="88" t="s">
        <v>159</v>
      </c>
      <c r="B149" s="84" t="s">
        <v>278</v>
      </c>
      <c r="C149" s="29" t="s">
        <v>21</v>
      </c>
      <c r="D149" s="29" t="s">
        <v>22</v>
      </c>
      <c r="E149" s="29">
        <v>1</v>
      </c>
      <c r="F149" s="32">
        <v>37520</v>
      </c>
      <c r="G149" s="30">
        <f t="shared" si="12"/>
        <v>37520</v>
      </c>
    </row>
    <row r="150" spans="1:7" s="5" customFormat="1" ht="51" x14ac:dyDescent="0.2">
      <c r="A150" s="88" t="s">
        <v>160</v>
      </c>
      <c r="B150" s="73" t="s">
        <v>303</v>
      </c>
      <c r="C150" s="87" t="s">
        <v>220</v>
      </c>
      <c r="D150" s="45"/>
      <c r="E150" s="44">
        <v>1</v>
      </c>
      <c r="F150" s="32">
        <f>23626+4400-540-1150-1150+3*400+4000+10000</f>
        <v>40386</v>
      </c>
      <c r="G150" s="30">
        <f t="shared" si="10"/>
        <v>40386</v>
      </c>
    </row>
    <row r="151" spans="1:7" s="5" customFormat="1" ht="12.75" x14ac:dyDescent="0.2">
      <c r="A151" s="88" t="s">
        <v>161</v>
      </c>
      <c r="B151" s="73" t="s">
        <v>26</v>
      </c>
      <c r="C151" s="45"/>
      <c r="D151" s="45"/>
      <c r="E151" s="44">
        <v>3</v>
      </c>
      <c r="F151" s="32">
        <v>1500</v>
      </c>
      <c r="G151" s="30">
        <f t="shared" si="10"/>
        <v>4500</v>
      </c>
    </row>
    <row r="152" spans="1:7" s="5" customFormat="1" ht="25.5" x14ac:dyDescent="0.2">
      <c r="A152" s="88" t="s">
        <v>162</v>
      </c>
      <c r="B152" s="117" t="s">
        <v>302</v>
      </c>
      <c r="C152" s="86" t="s">
        <v>219</v>
      </c>
      <c r="D152" s="45"/>
      <c r="E152" s="44">
        <v>1</v>
      </c>
      <c r="F152" s="32">
        <v>11559</v>
      </c>
      <c r="G152" s="30">
        <f t="shared" si="10"/>
        <v>11559</v>
      </c>
    </row>
    <row r="153" spans="1:7" s="5" customFormat="1" ht="63.75" x14ac:dyDescent="0.2">
      <c r="A153" s="88" t="s">
        <v>163</v>
      </c>
      <c r="B153" s="73" t="s">
        <v>304</v>
      </c>
      <c r="C153" s="87" t="s">
        <v>221</v>
      </c>
      <c r="D153" s="45"/>
      <c r="E153" s="44">
        <v>1</v>
      </c>
      <c r="F153" s="32">
        <f>26767+647+2500-6786+10443-540+400+3500+15000</f>
        <v>51931</v>
      </c>
      <c r="G153" s="30">
        <f t="shared" si="10"/>
        <v>51931</v>
      </c>
    </row>
    <row r="154" spans="1:7" s="5" customFormat="1" ht="12.75" x14ac:dyDescent="0.2">
      <c r="A154" s="88" t="s">
        <v>164</v>
      </c>
      <c r="B154" s="73" t="s">
        <v>26</v>
      </c>
      <c r="C154" s="45"/>
      <c r="D154" s="45"/>
      <c r="E154" s="44">
        <v>1</v>
      </c>
      <c r="F154" s="32">
        <v>1500</v>
      </c>
      <c r="G154" s="30">
        <f t="shared" si="10"/>
        <v>1500</v>
      </c>
    </row>
    <row r="155" spans="1:7" s="5" customFormat="1" ht="12.75" x14ac:dyDescent="0.2">
      <c r="A155" s="88" t="s">
        <v>206</v>
      </c>
      <c r="B155" s="73" t="s">
        <v>267</v>
      </c>
      <c r="C155" s="45"/>
      <c r="D155" s="45"/>
      <c r="E155" s="44">
        <v>1</v>
      </c>
      <c r="F155" s="119">
        <v>0</v>
      </c>
      <c r="G155" s="30">
        <f t="shared" si="10"/>
        <v>0</v>
      </c>
    </row>
    <row r="156" spans="1:7" s="5" customFormat="1" ht="12.75" x14ac:dyDescent="0.2">
      <c r="A156" s="88" t="s">
        <v>207</v>
      </c>
      <c r="B156" s="73" t="s">
        <v>266</v>
      </c>
      <c r="C156" s="45"/>
      <c r="D156" s="45"/>
      <c r="E156" s="44">
        <v>1</v>
      </c>
      <c r="F156" s="119">
        <v>0</v>
      </c>
      <c r="G156" s="30">
        <f t="shared" si="10"/>
        <v>0</v>
      </c>
    </row>
    <row r="157" spans="1:7" s="5" customFormat="1" ht="12.75" x14ac:dyDescent="0.2">
      <c r="A157" s="88"/>
      <c r="B157" s="73"/>
      <c r="C157" s="45"/>
      <c r="D157" s="45"/>
      <c r="E157" s="44"/>
      <c r="F157" s="32"/>
      <c r="G157" s="30"/>
    </row>
    <row r="158" spans="1:7" s="5" customFormat="1" ht="12.75" x14ac:dyDescent="0.2">
      <c r="A158" s="43"/>
      <c r="B158" s="68" t="s">
        <v>13</v>
      </c>
      <c r="C158" s="51"/>
      <c r="D158" s="51"/>
      <c r="E158" s="51"/>
      <c r="F158" s="52"/>
      <c r="G158" s="30"/>
    </row>
    <row r="159" spans="1:7" s="5" customFormat="1" ht="69.75" customHeight="1" x14ac:dyDescent="0.2">
      <c r="A159" s="43"/>
      <c r="B159" s="69" t="s">
        <v>18</v>
      </c>
      <c r="C159" s="53"/>
      <c r="D159" s="51"/>
      <c r="E159" s="54"/>
      <c r="F159" s="52"/>
      <c r="G159" s="30"/>
    </row>
    <row r="160" spans="1:7" s="5" customFormat="1" ht="12.75" x14ac:dyDescent="0.2">
      <c r="A160" s="43"/>
      <c r="B160" s="41"/>
      <c r="C160" s="29"/>
      <c r="D160" s="29"/>
      <c r="E160" s="29"/>
      <c r="F160" s="31"/>
      <c r="G160" s="30"/>
    </row>
    <row r="161" spans="1:7" ht="12.75" x14ac:dyDescent="0.2">
      <c r="A161" s="43"/>
      <c r="B161" s="42" t="s">
        <v>5</v>
      </c>
      <c r="C161" s="22"/>
      <c r="D161" s="22"/>
      <c r="E161" s="22"/>
      <c r="F161" s="33"/>
      <c r="G161" s="34">
        <f>SUM(G1:G160)</f>
        <v>3539639</v>
      </c>
    </row>
    <row r="162" spans="1:7" ht="15.75" customHeight="1" thickBot="1" x14ac:dyDescent="0.25">
      <c r="B162" s="6"/>
      <c r="C162" s="7"/>
      <c r="D162" s="7"/>
      <c r="E162" s="7"/>
      <c r="F162" s="8"/>
      <c r="G162" s="9"/>
    </row>
    <row r="163" spans="1:7" ht="26.25" customHeight="1" x14ac:dyDescent="0.2">
      <c r="A163" s="10"/>
      <c r="B163" s="17" t="s">
        <v>6</v>
      </c>
      <c r="C163" s="10"/>
      <c r="D163" s="10"/>
      <c r="E163" s="10"/>
      <c r="F163" s="10"/>
      <c r="G163" s="11"/>
    </row>
    <row r="164" spans="1:7" ht="12" customHeight="1" x14ac:dyDescent="0.2">
      <c r="A164" s="13"/>
      <c r="B164" s="12"/>
      <c r="C164" s="13"/>
      <c r="D164" s="13"/>
      <c r="E164" s="13"/>
      <c r="F164" s="13"/>
      <c r="G164" s="14"/>
    </row>
    <row r="165" spans="1:7" ht="21.75" customHeight="1" x14ac:dyDescent="0.2">
      <c r="A165" s="18"/>
      <c r="B165" s="19" t="s">
        <v>15</v>
      </c>
      <c r="C165" s="18"/>
      <c r="D165" s="18"/>
      <c r="E165" s="18"/>
      <c r="F165" s="18"/>
      <c r="G165" s="35">
        <f>G161</f>
        <v>3539639</v>
      </c>
    </row>
    <row r="166" spans="1:7" ht="18" x14ac:dyDescent="0.2">
      <c r="A166" s="20"/>
      <c r="B166" s="19" t="s">
        <v>12</v>
      </c>
      <c r="C166" s="85">
        <v>4.9860000000000002E-2</v>
      </c>
      <c r="D166" s="18"/>
      <c r="E166" s="20"/>
      <c r="F166" s="18"/>
      <c r="G166" s="35">
        <v>175893</v>
      </c>
    </row>
    <row r="167" spans="1:7" ht="24" customHeight="1" x14ac:dyDescent="0.2">
      <c r="A167" s="37"/>
      <c r="B167" s="36" t="s">
        <v>7</v>
      </c>
      <c r="C167" s="37"/>
      <c r="D167" s="37"/>
      <c r="E167" s="37"/>
      <c r="F167" s="37"/>
      <c r="G167" s="38">
        <f>G165+G166</f>
        <v>3715532</v>
      </c>
    </row>
    <row r="168" spans="1:7" ht="21.75" customHeight="1" x14ac:dyDescent="0.2">
      <c r="A168" s="28"/>
      <c r="B168" s="5" t="s">
        <v>8</v>
      </c>
      <c r="G168" s="2"/>
    </row>
    <row r="169" spans="1:7" ht="18.75" x14ac:dyDescent="0.2">
      <c r="A169" s="20"/>
      <c r="B169" s="25" t="s">
        <v>311</v>
      </c>
      <c r="G169" s="2"/>
    </row>
    <row r="170" spans="1:7" ht="9.75" customHeight="1" x14ac:dyDescent="0.2">
      <c r="A170" s="55"/>
      <c r="B170" s="20"/>
      <c r="G170" s="2"/>
    </row>
    <row r="171" spans="1:7" ht="18" x14ac:dyDescent="0.2">
      <c r="A171" s="20"/>
      <c r="B171" s="56" t="s">
        <v>312</v>
      </c>
      <c r="G171" s="2"/>
    </row>
    <row r="172" spans="1:7" ht="9" customHeight="1" thickBot="1" x14ac:dyDescent="0.25">
      <c r="A172" s="28"/>
      <c r="B172" s="59"/>
      <c r="C172" s="57"/>
      <c r="D172" s="57"/>
      <c r="E172" s="57"/>
      <c r="F172" s="60"/>
      <c r="G172" s="60"/>
    </row>
    <row r="173" spans="1:7" ht="70.5" customHeight="1" thickBot="1" x14ac:dyDescent="0.25">
      <c r="A173" s="20"/>
      <c r="B173" s="133" t="s">
        <v>20</v>
      </c>
      <c r="C173" s="134"/>
      <c r="D173" s="134"/>
      <c r="E173" s="134"/>
      <c r="F173" s="134"/>
      <c r="G173" s="134"/>
    </row>
    <row r="174" spans="1:7" ht="18" x14ac:dyDescent="0.2">
      <c r="A174" s="49"/>
      <c r="B174" s="59"/>
      <c r="C174" s="57"/>
      <c r="D174" s="57"/>
      <c r="E174" s="57"/>
      <c r="F174" s="60"/>
      <c r="G174" s="60"/>
    </row>
    <row r="175" spans="1:7" ht="18" x14ac:dyDescent="0.2">
      <c r="A175" s="49"/>
      <c r="C175" s="50">
        <v>44895</v>
      </c>
    </row>
    <row r="176" spans="1:7" ht="18" x14ac:dyDescent="0.2">
      <c r="A176" s="49"/>
      <c r="B176" s="20"/>
      <c r="C176" s="61" t="s">
        <v>309</v>
      </c>
    </row>
    <row r="177" spans="1:5" ht="18" x14ac:dyDescent="0.2">
      <c r="A177" s="49"/>
      <c r="B177" s="20"/>
      <c r="C177" s="128" t="s">
        <v>310</v>
      </c>
    </row>
    <row r="178" spans="1:5" ht="18" x14ac:dyDescent="0.2">
      <c r="A178" s="49"/>
      <c r="C178" s="62">
        <v>777621374</v>
      </c>
    </row>
    <row r="179" spans="1:5" ht="18" x14ac:dyDescent="0.2">
      <c r="A179" s="49"/>
    </row>
    <row r="180" spans="1:5" ht="18" x14ac:dyDescent="0.2">
      <c r="A180" s="49"/>
      <c r="B180" s="63"/>
    </row>
    <row r="181" spans="1:5" ht="18" x14ac:dyDescent="0.2">
      <c r="A181" s="49"/>
      <c r="B181" s="64"/>
      <c r="C181" s="65"/>
      <c r="D181" s="66"/>
      <c r="E181" s="67"/>
    </row>
    <row r="182" spans="1:5" ht="18" x14ac:dyDescent="0.2">
      <c r="A182" s="49"/>
      <c r="B182" s="64"/>
      <c r="C182" s="65"/>
      <c r="D182" s="66"/>
      <c r="E182" s="67"/>
    </row>
    <row r="183" spans="1:5" ht="18" x14ac:dyDescent="0.2">
      <c r="A183" s="49"/>
      <c r="B183" s="64"/>
      <c r="C183" s="65"/>
      <c r="D183" s="66"/>
      <c r="E183" s="67"/>
    </row>
    <row r="184" spans="1:5" ht="18" x14ac:dyDescent="0.2">
      <c r="B184" s="64"/>
      <c r="C184" s="65"/>
      <c r="D184" s="66"/>
      <c r="E184" s="67"/>
    </row>
    <row r="185" spans="1:5" ht="18" x14ac:dyDescent="0.2">
      <c r="B185" s="64"/>
      <c r="C185" s="65"/>
      <c r="D185" s="66"/>
      <c r="E185" s="67"/>
    </row>
    <row r="186" spans="1:5" ht="18" x14ac:dyDescent="0.2">
      <c r="B186" s="64"/>
      <c r="C186" s="65"/>
      <c r="D186" s="66"/>
      <c r="E186" s="67"/>
    </row>
    <row r="187" spans="1:5" ht="18" x14ac:dyDescent="0.2">
      <c r="B187" s="64"/>
      <c r="C187" s="65"/>
      <c r="D187" s="66"/>
      <c r="E187" s="67"/>
    </row>
    <row r="188" spans="1:5" ht="18" x14ac:dyDescent="0.2">
      <c r="B188" s="64"/>
      <c r="C188" s="65"/>
      <c r="D188" s="66"/>
      <c r="E188" s="67"/>
    </row>
    <row r="189" spans="1:5" ht="18" x14ac:dyDescent="0.2">
      <c r="B189" s="64"/>
      <c r="C189" s="65"/>
      <c r="D189" s="66"/>
      <c r="E189" s="67"/>
    </row>
    <row r="190" spans="1:5" ht="18" x14ac:dyDescent="0.2">
      <c r="B190" s="64"/>
      <c r="C190" s="65"/>
      <c r="D190" s="66"/>
      <c r="E190" s="67"/>
    </row>
    <row r="191" spans="1:5" ht="18" x14ac:dyDescent="0.2">
      <c r="B191" s="64"/>
      <c r="C191" s="65"/>
      <c r="D191" s="66"/>
      <c r="E191" s="67"/>
    </row>
    <row r="192" spans="1:5" ht="18" x14ac:dyDescent="0.2">
      <c r="B192" s="64"/>
      <c r="C192" s="65"/>
      <c r="D192" s="66"/>
      <c r="E192" s="67"/>
    </row>
  </sheetData>
  <mergeCells count="1">
    <mergeCell ref="B173:G173"/>
  </mergeCells>
  <hyperlinks>
    <hyperlink ref="C177" r:id="rId1" xr:uid="{151D8E50-F34F-4C82-8613-548E99533BF3}"/>
  </hyperlinks>
  <pageMargins left="0.7" right="0.7" top="0.78740157499999996" bottom="0.78740157499999996"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Rozpočet 30.11.2022</vt:lpstr>
    </vt:vector>
  </TitlesOfParts>
  <Company>TeS Chotěboř</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Jiří Doležal</cp:lastModifiedBy>
  <cp:lastPrinted>2022-11-30T11:07:31Z</cp:lastPrinted>
  <dcterms:created xsi:type="dcterms:W3CDTF">2004-04-29T14:13:01Z</dcterms:created>
  <dcterms:modified xsi:type="dcterms:W3CDTF">2022-11-30T11:15:42Z</dcterms:modified>
</cp:coreProperties>
</file>